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1775" windowHeight="9780" tabRatio="909"/>
  </bookViews>
  <sheets>
    <sheet name="LA Profiles 2018" sheetId="13" r:id="rId1"/>
    <sheet name="Local Authorities Lookup" sheetId="20" state="hidden" r:id="rId2"/>
    <sheet name="DATA 2018" sheetId="4" state="hidden" r:id="rId3"/>
    <sheet name="Name Merge" sheetId="14" state="hidden" r:id="rId4"/>
    <sheet name="NHLE" sheetId="15" state="hidden" r:id="rId5"/>
    <sheet name="Heritage Champion" sheetId="22" state="hidden" r:id="rId6"/>
    <sheet name="LA Staffing" sheetId="25" state="hidden" r:id="rId7"/>
    <sheet name="HAR Stats" sheetId="26" state="hidden" r:id="rId8"/>
    <sheet name="Planning Applications_LBCs" sheetId="23" state="hidden" r:id="rId9"/>
    <sheet name="Sheet1" sheetId="27" state="hidden" r:id="rId10"/>
  </sheets>
  <externalReferences>
    <externalReference r:id="rId11"/>
    <externalReference r:id="rId12"/>
  </externalReferences>
  <definedNames>
    <definedName name="_xlnm._FilterDatabase" localSheetId="2" hidden="1">'DATA 2018'!$A$3:$AI$329</definedName>
    <definedName name="_xlnm._FilterDatabase" localSheetId="7" hidden="1">'HAR Stats'!$A$3:$L$387</definedName>
    <definedName name="_xlnm._FilterDatabase" localSheetId="6" hidden="1">'LA Staffing'!$A$1:$D$364</definedName>
    <definedName name="_xlnm._FilterDatabase" localSheetId="3" hidden="1">'Name Merge'!$A$1:$B$386</definedName>
    <definedName name="_xlnm._FilterDatabase" localSheetId="8" hidden="1">'Planning Applications_LBCs'!$A$2:$G$345</definedName>
    <definedName name="Index">#REF!</definedName>
    <definedName name="LA">'[1]Local Authority'!$C$2:$C$327</definedName>
    <definedName name="Local_Authority">'Local Authorities Lookup'!$A$1:$A$326</definedName>
    <definedName name="Start_10">'[2]Sched. Monum. LA'!#REF!</definedName>
    <definedName name="Start_11">'[2]Historic Battlefields'!#REF!</definedName>
    <definedName name="Start_12">'[2]Protected Historic Wreck Sites'!#REF!</definedName>
    <definedName name="Start_13">'[2]World Heritage Sites'!#REF!</definedName>
    <definedName name="Start_14">'[2]AONBs and National Parks'!#REF!</definedName>
    <definedName name="Start_15">'[2]Historic Environment Records'!#REF!</definedName>
    <definedName name="Start_16">'[2]HLC regional'!#REF!</definedName>
    <definedName name="Start_17">#REF!</definedName>
    <definedName name="Start_3">'[2]Listed Buildings Region'!#REF!</definedName>
    <definedName name="Start_4">'[2]Listed Buildings LA'!#REF!</definedName>
    <definedName name="Start_5">'[2]Conservation areas'!#REF!</definedName>
    <definedName name="Start_6">#REF!</definedName>
    <definedName name="Start_7">'[2]Parks and gardens regional'!#REF!</definedName>
    <definedName name="Start_8">'[2]Parks and gardens LA'!#REF!</definedName>
    <definedName name="Start_9">'[2]Scheduled monuments Region'!#REF!</definedName>
  </definedNames>
  <calcPr calcId="145621"/>
</workbook>
</file>

<file path=xl/calcChain.xml><?xml version="1.0" encoding="utf-8"?>
<calcChain xmlns="http://schemas.openxmlformats.org/spreadsheetml/2006/main">
  <c r="G4" i="23" l="1"/>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134" i="23"/>
  <c r="G135" i="23"/>
  <c r="G136" i="23"/>
  <c r="G137" i="23"/>
  <c r="G138" i="23"/>
  <c r="G139" i="23"/>
  <c r="G140" i="23"/>
  <c r="G141" i="23"/>
  <c r="G142" i="23"/>
  <c r="G143" i="23"/>
  <c r="G144" i="23"/>
  <c r="G145" i="23"/>
  <c r="G146" i="23"/>
  <c r="G147" i="23"/>
  <c r="G149" i="23"/>
  <c r="G150" i="23"/>
  <c r="G151" i="23"/>
  <c r="G152" i="23"/>
  <c r="G153" i="23"/>
  <c r="G154" i="23"/>
  <c r="G155" i="23"/>
  <c r="G156" i="23"/>
  <c r="G157" i="23"/>
  <c r="G158" i="23"/>
  <c r="G159" i="23"/>
  <c r="G160" i="23"/>
  <c r="G161" i="23"/>
  <c r="G164" i="23"/>
  <c r="G165" i="23"/>
  <c r="G166" i="23"/>
  <c r="G167" i="23"/>
  <c r="G168" i="23"/>
  <c r="G169" i="23"/>
  <c r="G170" i="23"/>
  <c r="G171" i="23"/>
  <c r="G172" i="23"/>
  <c r="G173" i="23"/>
  <c r="G174" i="23"/>
  <c r="G175" i="23"/>
  <c r="G177" i="23"/>
  <c r="G178" i="23"/>
  <c r="G180" i="23"/>
  <c r="G181" i="23"/>
  <c r="G183" i="23"/>
  <c r="G184" i="23"/>
  <c r="G185" i="23"/>
  <c r="G186" i="23"/>
  <c r="G187" i="23"/>
  <c r="G188" i="23"/>
  <c r="G189" i="23"/>
  <c r="G190" i="23"/>
  <c r="G191" i="23"/>
  <c r="G192" i="23"/>
  <c r="G193" i="23"/>
  <c r="G194" i="23"/>
  <c r="G195" i="23"/>
  <c r="G196" i="23"/>
  <c r="G197" i="23"/>
  <c r="G198" i="23"/>
  <c r="G199" i="23"/>
  <c r="G200" i="23"/>
  <c r="G201" i="23"/>
  <c r="G202" i="23"/>
  <c r="G203" i="23"/>
  <c r="G204" i="23"/>
  <c r="G205" i="23"/>
  <c r="G206" i="23"/>
  <c r="G208" i="23"/>
  <c r="G209" i="23"/>
  <c r="G210" i="23"/>
  <c r="G211" i="23"/>
  <c r="G212" i="23"/>
  <c r="G213" i="23"/>
  <c r="G214" i="23"/>
  <c r="G215" i="23"/>
  <c r="G216" i="23"/>
  <c r="G217" i="23"/>
  <c r="G218" i="23"/>
  <c r="G219" i="23"/>
  <c r="G220" i="23"/>
  <c r="G221" i="23"/>
  <c r="G222" i="23"/>
  <c r="G223" i="23"/>
  <c r="G224" i="23"/>
  <c r="G225" i="23"/>
  <c r="G226" i="23"/>
  <c r="G227" i="23"/>
  <c r="G228" i="23"/>
  <c r="G229" i="23"/>
  <c r="G230" i="23"/>
  <c r="G231" i="23"/>
  <c r="G232" i="23"/>
  <c r="G233" i="23"/>
  <c r="G234" i="23"/>
  <c r="G235" i="23"/>
  <c r="G236" i="23"/>
  <c r="G237" i="23"/>
  <c r="G238" i="23"/>
  <c r="G239" i="23"/>
  <c r="G240" i="23"/>
  <c r="G241" i="23"/>
  <c r="G242" i="23"/>
  <c r="G243" i="23"/>
  <c r="G244" i="23"/>
  <c r="G245" i="23"/>
  <c r="G246" i="23"/>
  <c r="G247" i="23"/>
  <c r="G248" i="23"/>
  <c r="G249" i="23"/>
  <c r="G250" i="23"/>
  <c r="G252" i="23"/>
  <c r="G253" i="23"/>
  <c r="G254" i="23"/>
  <c r="G255" i="23"/>
  <c r="G256" i="23"/>
  <c r="G257" i="23"/>
  <c r="G258" i="23"/>
  <c r="G259" i="23"/>
  <c r="G260" i="23"/>
  <c r="G261" i="23"/>
  <c r="G262" i="23"/>
  <c r="G263" i="23"/>
  <c r="G264" i="23"/>
  <c r="G265" i="23"/>
  <c r="G266" i="23"/>
  <c r="G267" i="23"/>
  <c r="G268" i="23"/>
  <c r="G269" i="23"/>
  <c r="G270" i="23"/>
  <c r="G271" i="23"/>
  <c r="G272" i="23"/>
  <c r="G273" i="23"/>
  <c r="G274" i="23"/>
  <c r="G275" i="23"/>
  <c r="G276" i="23"/>
  <c r="G277" i="23"/>
  <c r="G278" i="23"/>
  <c r="G279" i="23"/>
  <c r="G280" i="23"/>
  <c r="G281" i="23"/>
  <c r="G282" i="23"/>
  <c r="G283" i="23"/>
  <c r="G284" i="23"/>
  <c r="G285" i="23"/>
  <c r="G286" i="23"/>
  <c r="G287" i="23"/>
  <c r="G288" i="23"/>
  <c r="G289" i="23"/>
  <c r="G290" i="23"/>
  <c r="G291" i="23"/>
  <c r="G292" i="23"/>
  <c r="G293" i="23"/>
  <c r="G294" i="23"/>
  <c r="G296" i="23"/>
  <c r="G297" i="23"/>
  <c r="G299" i="23"/>
  <c r="G300" i="23"/>
  <c r="G301" i="23"/>
  <c r="G302" i="23"/>
  <c r="G303" i="23"/>
  <c r="G304" i="23"/>
  <c r="G305" i="23"/>
  <c r="G306" i="23"/>
  <c r="G307" i="23"/>
  <c r="G308" i="23"/>
  <c r="G309" i="23"/>
  <c r="G310" i="23"/>
  <c r="G311" i="23"/>
  <c r="G312" i="23"/>
  <c r="G313" i="23"/>
  <c r="G314" i="23"/>
  <c r="G315" i="23"/>
  <c r="G316" i="23"/>
  <c r="G317" i="23"/>
  <c r="G318" i="23"/>
  <c r="G319" i="23"/>
  <c r="G320" i="23"/>
  <c r="G321" i="23"/>
  <c r="G322" i="23"/>
  <c r="G323" i="23"/>
  <c r="G325" i="23"/>
  <c r="G326" i="23"/>
  <c r="G327" i="23"/>
  <c r="G328" i="23"/>
  <c r="G329" i="23"/>
  <c r="G330" i="23"/>
  <c r="G331" i="23"/>
  <c r="G332" i="23"/>
  <c r="G333" i="23"/>
  <c r="G334" i="23"/>
  <c r="G335" i="23"/>
  <c r="G336" i="23"/>
  <c r="G337" i="23"/>
  <c r="G338" i="23"/>
  <c r="G339" i="23"/>
  <c r="G340" i="23"/>
  <c r="G341" i="23"/>
  <c r="G342" i="23"/>
  <c r="G343" i="23"/>
  <c r="G344" i="23"/>
  <c r="G345" i="23"/>
  <c r="G3" i="23"/>
  <c r="Y31" i="4" l="1"/>
  <c r="Y63" i="4"/>
  <c r="Y95" i="4"/>
  <c r="Y127" i="4"/>
  <c r="Y159" i="4"/>
  <c r="Y191" i="4"/>
  <c r="Y223" i="4"/>
  <c r="Y255" i="4"/>
  <c r="R5" i="4"/>
  <c r="S5" i="4"/>
  <c r="T5" i="4"/>
  <c r="U5" i="4"/>
  <c r="V5" i="4"/>
  <c r="W5" i="4"/>
  <c r="X5" i="4"/>
  <c r="R6" i="4"/>
  <c r="S6" i="4"/>
  <c r="T6" i="4"/>
  <c r="U6" i="4"/>
  <c r="V6" i="4"/>
  <c r="W6" i="4"/>
  <c r="X6" i="4"/>
  <c r="R7" i="4"/>
  <c r="S7" i="4"/>
  <c r="T7" i="4"/>
  <c r="U7" i="4"/>
  <c r="V7" i="4"/>
  <c r="W7" i="4"/>
  <c r="X7" i="4"/>
  <c r="R8" i="4"/>
  <c r="S8" i="4"/>
  <c r="T8" i="4"/>
  <c r="U8" i="4"/>
  <c r="V8" i="4"/>
  <c r="W8" i="4"/>
  <c r="X8" i="4"/>
  <c r="R9" i="4"/>
  <c r="S9" i="4"/>
  <c r="T9" i="4"/>
  <c r="U9" i="4"/>
  <c r="V9" i="4"/>
  <c r="W9" i="4"/>
  <c r="X9" i="4"/>
  <c r="R10" i="4"/>
  <c r="S10" i="4"/>
  <c r="T10" i="4"/>
  <c r="U10" i="4"/>
  <c r="V10" i="4"/>
  <c r="W10" i="4"/>
  <c r="X10" i="4"/>
  <c r="R11" i="4"/>
  <c r="Y11" i="4" s="1"/>
  <c r="S11" i="4"/>
  <c r="T11" i="4"/>
  <c r="U11" i="4"/>
  <c r="V11" i="4"/>
  <c r="W11" i="4"/>
  <c r="X11" i="4"/>
  <c r="R12" i="4"/>
  <c r="S12" i="4"/>
  <c r="T12" i="4"/>
  <c r="U12" i="4"/>
  <c r="V12" i="4"/>
  <c r="W12" i="4"/>
  <c r="X12" i="4"/>
  <c r="R13" i="4"/>
  <c r="S13" i="4"/>
  <c r="T13" i="4"/>
  <c r="U13" i="4"/>
  <c r="V13" i="4"/>
  <c r="W13" i="4"/>
  <c r="X13" i="4"/>
  <c r="R14" i="4"/>
  <c r="S14" i="4"/>
  <c r="T14" i="4"/>
  <c r="U14" i="4"/>
  <c r="V14" i="4"/>
  <c r="W14" i="4"/>
  <c r="X14" i="4"/>
  <c r="R15" i="4"/>
  <c r="S15" i="4"/>
  <c r="T15" i="4"/>
  <c r="U15" i="4"/>
  <c r="V15" i="4"/>
  <c r="W15" i="4"/>
  <c r="X15" i="4"/>
  <c r="R16" i="4"/>
  <c r="S16" i="4"/>
  <c r="T16" i="4"/>
  <c r="U16" i="4"/>
  <c r="V16" i="4"/>
  <c r="W16" i="4"/>
  <c r="X16" i="4"/>
  <c r="R17" i="4"/>
  <c r="S17" i="4"/>
  <c r="T17" i="4"/>
  <c r="U17" i="4"/>
  <c r="V17" i="4"/>
  <c r="W17" i="4"/>
  <c r="X17" i="4"/>
  <c r="R18" i="4"/>
  <c r="S18" i="4"/>
  <c r="T18" i="4"/>
  <c r="U18" i="4"/>
  <c r="V18" i="4"/>
  <c r="W18" i="4"/>
  <c r="X18" i="4"/>
  <c r="R19" i="4"/>
  <c r="S19" i="4"/>
  <c r="Y19" i="4" s="1"/>
  <c r="T19" i="4"/>
  <c r="U19" i="4"/>
  <c r="V19" i="4"/>
  <c r="W19" i="4"/>
  <c r="X19" i="4"/>
  <c r="R20" i="4"/>
  <c r="S20" i="4"/>
  <c r="T20" i="4"/>
  <c r="U20" i="4"/>
  <c r="V20" i="4"/>
  <c r="W20" i="4"/>
  <c r="X20" i="4"/>
  <c r="R21" i="4"/>
  <c r="S21" i="4"/>
  <c r="T21" i="4"/>
  <c r="U21" i="4"/>
  <c r="V21" i="4"/>
  <c r="W21" i="4"/>
  <c r="X21" i="4"/>
  <c r="R22" i="4"/>
  <c r="Y22" i="4" s="1"/>
  <c r="S22" i="4"/>
  <c r="T22" i="4"/>
  <c r="U22" i="4"/>
  <c r="V22" i="4"/>
  <c r="W22" i="4"/>
  <c r="X22" i="4"/>
  <c r="R23" i="4"/>
  <c r="S23" i="4"/>
  <c r="T23" i="4"/>
  <c r="U23" i="4"/>
  <c r="V23" i="4"/>
  <c r="W23" i="4"/>
  <c r="X23" i="4"/>
  <c r="R24" i="4"/>
  <c r="S24" i="4"/>
  <c r="T24" i="4"/>
  <c r="U24" i="4"/>
  <c r="V24" i="4"/>
  <c r="W24" i="4"/>
  <c r="X24" i="4"/>
  <c r="R25" i="4"/>
  <c r="S25" i="4"/>
  <c r="T25" i="4"/>
  <c r="U25" i="4"/>
  <c r="V25" i="4"/>
  <c r="W25" i="4"/>
  <c r="X25" i="4"/>
  <c r="R26" i="4"/>
  <c r="S26" i="4"/>
  <c r="T26" i="4"/>
  <c r="U26" i="4"/>
  <c r="V26" i="4"/>
  <c r="W26" i="4"/>
  <c r="X26" i="4"/>
  <c r="R27" i="4"/>
  <c r="S27" i="4"/>
  <c r="T27" i="4"/>
  <c r="U27" i="4"/>
  <c r="V27" i="4"/>
  <c r="W27" i="4"/>
  <c r="X27" i="4"/>
  <c r="R28" i="4"/>
  <c r="S28" i="4"/>
  <c r="T28" i="4"/>
  <c r="U28" i="4"/>
  <c r="V28" i="4"/>
  <c r="W28" i="4"/>
  <c r="X28" i="4"/>
  <c r="R29" i="4"/>
  <c r="S29" i="4"/>
  <c r="T29" i="4"/>
  <c r="U29" i="4"/>
  <c r="V29" i="4"/>
  <c r="W29" i="4"/>
  <c r="X29" i="4"/>
  <c r="R30" i="4"/>
  <c r="S30" i="4"/>
  <c r="T30" i="4"/>
  <c r="U30" i="4"/>
  <c r="V30" i="4"/>
  <c r="W30" i="4"/>
  <c r="X30" i="4"/>
  <c r="R31" i="4"/>
  <c r="S31" i="4"/>
  <c r="T31" i="4"/>
  <c r="U31" i="4"/>
  <c r="V31" i="4"/>
  <c r="W31" i="4"/>
  <c r="X31" i="4"/>
  <c r="R32" i="4"/>
  <c r="S32" i="4"/>
  <c r="T32" i="4"/>
  <c r="U32" i="4"/>
  <c r="V32" i="4"/>
  <c r="W32" i="4"/>
  <c r="X32" i="4"/>
  <c r="R33" i="4"/>
  <c r="S33" i="4"/>
  <c r="T33" i="4"/>
  <c r="U33" i="4"/>
  <c r="V33" i="4"/>
  <c r="W33" i="4"/>
  <c r="X33" i="4"/>
  <c r="R34" i="4"/>
  <c r="S34" i="4"/>
  <c r="T34" i="4"/>
  <c r="U34" i="4"/>
  <c r="V34" i="4"/>
  <c r="W34" i="4"/>
  <c r="X34" i="4"/>
  <c r="R35" i="4"/>
  <c r="S35" i="4"/>
  <c r="T35" i="4"/>
  <c r="U35" i="4"/>
  <c r="V35" i="4"/>
  <c r="W35" i="4"/>
  <c r="X35" i="4"/>
  <c r="R36" i="4"/>
  <c r="S36" i="4"/>
  <c r="T36" i="4"/>
  <c r="U36" i="4"/>
  <c r="V36" i="4"/>
  <c r="W36" i="4"/>
  <c r="X36" i="4"/>
  <c r="R37" i="4"/>
  <c r="S37" i="4"/>
  <c r="T37" i="4"/>
  <c r="U37" i="4"/>
  <c r="V37" i="4"/>
  <c r="W37" i="4"/>
  <c r="X37" i="4"/>
  <c r="R38" i="4"/>
  <c r="Y38" i="4" s="1"/>
  <c r="S38" i="4"/>
  <c r="T38" i="4"/>
  <c r="U38" i="4"/>
  <c r="V38" i="4"/>
  <c r="W38" i="4"/>
  <c r="X38" i="4"/>
  <c r="R39" i="4"/>
  <c r="S39" i="4"/>
  <c r="T39" i="4"/>
  <c r="U39" i="4"/>
  <c r="V39" i="4"/>
  <c r="W39" i="4"/>
  <c r="X39" i="4"/>
  <c r="R40" i="4"/>
  <c r="S40" i="4"/>
  <c r="T40" i="4"/>
  <c r="U40" i="4"/>
  <c r="V40" i="4"/>
  <c r="W40" i="4"/>
  <c r="X40" i="4"/>
  <c r="R41" i="4"/>
  <c r="S41" i="4"/>
  <c r="T41" i="4"/>
  <c r="U41" i="4"/>
  <c r="V41" i="4"/>
  <c r="W41" i="4"/>
  <c r="X41" i="4"/>
  <c r="R42" i="4"/>
  <c r="S42" i="4"/>
  <c r="T42" i="4"/>
  <c r="U42" i="4"/>
  <c r="V42" i="4"/>
  <c r="W42" i="4"/>
  <c r="X42" i="4"/>
  <c r="R43" i="4"/>
  <c r="S43" i="4"/>
  <c r="T43" i="4"/>
  <c r="U43" i="4"/>
  <c r="V43" i="4"/>
  <c r="W43" i="4"/>
  <c r="X43" i="4"/>
  <c r="R44" i="4"/>
  <c r="S44" i="4"/>
  <c r="T44" i="4"/>
  <c r="U44" i="4"/>
  <c r="V44" i="4"/>
  <c r="W44" i="4"/>
  <c r="X44" i="4"/>
  <c r="R45" i="4"/>
  <c r="S45" i="4"/>
  <c r="T45" i="4"/>
  <c r="U45" i="4"/>
  <c r="V45" i="4"/>
  <c r="W45" i="4"/>
  <c r="X45" i="4"/>
  <c r="R46" i="4"/>
  <c r="S46" i="4"/>
  <c r="T46" i="4"/>
  <c r="U46" i="4"/>
  <c r="V46" i="4"/>
  <c r="W46" i="4"/>
  <c r="X46" i="4"/>
  <c r="R47" i="4"/>
  <c r="Y47" i="4" s="1"/>
  <c r="S47" i="4"/>
  <c r="T47" i="4"/>
  <c r="U47" i="4"/>
  <c r="V47" i="4"/>
  <c r="W47" i="4"/>
  <c r="X47" i="4"/>
  <c r="R48" i="4"/>
  <c r="S48" i="4"/>
  <c r="T48" i="4"/>
  <c r="U48" i="4"/>
  <c r="V48" i="4"/>
  <c r="W48" i="4"/>
  <c r="X48" i="4"/>
  <c r="R49" i="4"/>
  <c r="S49" i="4"/>
  <c r="T49" i="4"/>
  <c r="U49" i="4"/>
  <c r="V49" i="4"/>
  <c r="W49" i="4"/>
  <c r="X49" i="4"/>
  <c r="R50" i="4"/>
  <c r="S50" i="4"/>
  <c r="T50" i="4"/>
  <c r="U50" i="4"/>
  <c r="V50" i="4"/>
  <c r="W50" i="4"/>
  <c r="X50" i="4"/>
  <c r="R51" i="4"/>
  <c r="S51" i="4"/>
  <c r="T51" i="4"/>
  <c r="U51" i="4"/>
  <c r="V51" i="4"/>
  <c r="W51" i="4"/>
  <c r="X51" i="4"/>
  <c r="R52" i="4"/>
  <c r="S52" i="4"/>
  <c r="T52" i="4"/>
  <c r="U52" i="4"/>
  <c r="V52" i="4"/>
  <c r="W52" i="4"/>
  <c r="X52" i="4"/>
  <c r="R53" i="4"/>
  <c r="S53" i="4"/>
  <c r="T53" i="4"/>
  <c r="U53" i="4"/>
  <c r="V53" i="4"/>
  <c r="W53" i="4"/>
  <c r="X53" i="4"/>
  <c r="R54" i="4"/>
  <c r="Y54" i="4" s="1"/>
  <c r="S54" i="4"/>
  <c r="T54" i="4"/>
  <c r="U54" i="4"/>
  <c r="V54" i="4"/>
  <c r="W54" i="4"/>
  <c r="X54" i="4"/>
  <c r="R55" i="4"/>
  <c r="S55" i="4"/>
  <c r="T55" i="4"/>
  <c r="U55" i="4"/>
  <c r="V55" i="4"/>
  <c r="W55" i="4"/>
  <c r="X55" i="4"/>
  <c r="R56" i="4"/>
  <c r="S56" i="4"/>
  <c r="T56" i="4"/>
  <c r="U56" i="4"/>
  <c r="V56" i="4"/>
  <c r="W56" i="4"/>
  <c r="X56" i="4"/>
  <c r="R57" i="4"/>
  <c r="S57" i="4"/>
  <c r="T57" i="4"/>
  <c r="U57" i="4"/>
  <c r="V57" i="4"/>
  <c r="W57" i="4"/>
  <c r="X57" i="4"/>
  <c r="R58" i="4"/>
  <c r="S58" i="4"/>
  <c r="T58" i="4"/>
  <c r="U58" i="4"/>
  <c r="V58" i="4"/>
  <c r="W58" i="4"/>
  <c r="X58" i="4"/>
  <c r="R59" i="4"/>
  <c r="S59" i="4"/>
  <c r="T59" i="4"/>
  <c r="U59" i="4"/>
  <c r="V59" i="4"/>
  <c r="W59" i="4"/>
  <c r="X59" i="4"/>
  <c r="R60" i="4"/>
  <c r="S60" i="4"/>
  <c r="T60" i="4"/>
  <c r="U60" i="4"/>
  <c r="V60" i="4"/>
  <c r="W60" i="4"/>
  <c r="X60" i="4"/>
  <c r="R61" i="4"/>
  <c r="S61" i="4"/>
  <c r="T61" i="4"/>
  <c r="U61" i="4"/>
  <c r="V61" i="4"/>
  <c r="W61" i="4"/>
  <c r="X61" i="4"/>
  <c r="R62" i="4"/>
  <c r="S62" i="4"/>
  <c r="T62" i="4"/>
  <c r="U62" i="4"/>
  <c r="V62" i="4"/>
  <c r="W62" i="4"/>
  <c r="X62" i="4"/>
  <c r="R63" i="4"/>
  <c r="S63" i="4"/>
  <c r="T63" i="4"/>
  <c r="U63" i="4"/>
  <c r="V63" i="4"/>
  <c r="W63" i="4"/>
  <c r="X63" i="4"/>
  <c r="R64" i="4"/>
  <c r="S64" i="4"/>
  <c r="T64" i="4"/>
  <c r="U64" i="4"/>
  <c r="V64" i="4"/>
  <c r="W64" i="4"/>
  <c r="X64" i="4"/>
  <c r="R65" i="4"/>
  <c r="S65" i="4"/>
  <c r="T65" i="4"/>
  <c r="U65" i="4"/>
  <c r="V65" i="4"/>
  <c r="W65" i="4"/>
  <c r="X65" i="4"/>
  <c r="R66" i="4"/>
  <c r="S66" i="4"/>
  <c r="T66" i="4"/>
  <c r="U66" i="4"/>
  <c r="V66" i="4"/>
  <c r="W66" i="4"/>
  <c r="X66" i="4"/>
  <c r="R67" i="4"/>
  <c r="S67" i="4"/>
  <c r="T67" i="4"/>
  <c r="U67" i="4"/>
  <c r="V67" i="4"/>
  <c r="W67" i="4"/>
  <c r="X67" i="4"/>
  <c r="R68" i="4"/>
  <c r="S68" i="4"/>
  <c r="T68" i="4"/>
  <c r="U68" i="4"/>
  <c r="V68" i="4"/>
  <c r="W68" i="4"/>
  <c r="X68" i="4"/>
  <c r="R69" i="4"/>
  <c r="S69" i="4"/>
  <c r="T69" i="4"/>
  <c r="U69" i="4"/>
  <c r="V69" i="4"/>
  <c r="W69" i="4"/>
  <c r="X69" i="4"/>
  <c r="R70" i="4"/>
  <c r="Y70" i="4" s="1"/>
  <c r="S70" i="4"/>
  <c r="T70" i="4"/>
  <c r="U70" i="4"/>
  <c r="V70" i="4"/>
  <c r="W70" i="4"/>
  <c r="X70" i="4"/>
  <c r="R71" i="4"/>
  <c r="S71" i="4"/>
  <c r="T71" i="4"/>
  <c r="U71" i="4"/>
  <c r="V71" i="4"/>
  <c r="W71" i="4"/>
  <c r="X71" i="4"/>
  <c r="R72" i="4"/>
  <c r="S72" i="4"/>
  <c r="T72" i="4"/>
  <c r="U72" i="4"/>
  <c r="V72" i="4"/>
  <c r="W72" i="4"/>
  <c r="X72" i="4"/>
  <c r="R73" i="4"/>
  <c r="S73" i="4"/>
  <c r="T73" i="4"/>
  <c r="U73" i="4"/>
  <c r="V73" i="4"/>
  <c r="W73" i="4"/>
  <c r="X73" i="4"/>
  <c r="R74" i="4"/>
  <c r="S74" i="4"/>
  <c r="T74" i="4"/>
  <c r="U74" i="4"/>
  <c r="V74" i="4"/>
  <c r="W74" i="4"/>
  <c r="X74" i="4"/>
  <c r="R75" i="4"/>
  <c r="S75" i="4"/>
  <c r="T75" i="4"/>
  <c r="U75" i="4"/>
  <c r="V75" i="4"/>
  <c r="W75" i="4"/>
  <c r="X75" i="4"/>
  <c r="R76" i="4"/>
  <c r="S76" i="4"/>
  <c r="T76" i="4"/>
  <c r="U76" i="4"/>
  <c r="V76" i="4"/>
  <c r="W76" i="4"/>
  <c r="X76" i="4"/>
  <c r="R77" i="4"/>
  <c r="S77" i="4"/>
  <c r="T77" i="4"/>
  <c r="U77" i="4"/>
  <c r="V77" i="4"/>
  <c r="W77" i="4"/>
  <c r="X77" i="4"/>
  <c r="R78" i="4"/>
  <c r="S78" i="4"/>
  <c r="T78" i="4"/>
  <c r="U78" i="4"/>
  <c r="V78" i="4"/>
  <c r="W78" i="4"/>
  <c r="X78" i="4"/>
  <c r="R79" i="4"/>
  <c r="Y79" i="4" s="1"/>
  <c r="S79" i="4"/>
  <c r="T79" i="4"/>
  <c r="U79" i="4"/>
  <c r="V79" i="4"/>
  <c r="W79" i="4"/>
  <c r="X79" i="4"/>
  <c r="R80" i="4"/>
  <c r="S80" i="4"/>
  <c r="T80" i="4"/>
  <c r="U80" i="4"/>
  <c r="V80" i="4"/>
  <c r="W80" i="4"/>
  <c r="X80" i="4"/>
  <c r="R81" i="4"/>
  <c r="S81" i="4"/>
  <c r="T81" i="4"/>
  <c r="U81" i="4"/>
  <c r="V81" i="4"/>
  <c r="W81" i="4"/>
  <c r="X81" i="4"/>
  <c r="R82" i="4"/>
  <c r="S82" i="4"/>
  <c r="T82" i="4"/>
  <c r="U82" i="4"/>
  <c r="V82" i="4"/>
  <c r="W82" i="4"/>
  <c r="X82" i="4"/>
  <c r="R83" i="4"/>
  <c r="S83" i="4"/>
  <c r="T83" i="4"/>
  <c r="U83" i="4"/>
  <c r="V83" i="4"/>
  <c r="W83" i="4"/>
  <c r="X83" i="4"/>
  <c r="R84" i="4"/>
  <c r="S84" i="4"/>
  <c r="T84" i="4"/>
  <c r="U84" i="4"/>
  <c r="V84" i="4"/>
  <c r="W84" i="4"/>
  <c r="X84" i="4"/>
  <c r="R85" i="4"/>
  <c r="S85" i="4"/>
  <c r="T85" i="4"/>
  <c r="U85" i="4"/>
  <c r="V85" i="4"/>
  <c r="W85" i="4"/>
  <c r="X85" i="4"/>
  <c r="R86" i="4"/>
  <c r="Y86" i="4" s="1"/>
  <c r="S86" i="4"/>
  <c r="T86" i="4"/>
  <c r="U86" i="4"/>
  <c r="V86" i="4"/>
  <c r="W86" i="4"/>
  <c r="X86" i="4"/>
  <c r="R87" i="4"/>
  <c r="S87" i="4"/>
  <c r="T87" i="4"/>
  <c r="U87" i="4"/>
  <c r="V87" i="4"/>
  <c r="W87" i="4"/>
  <c r="X87" i="4"/>
  <c r="R88" i="4"/>
  <c r="S88" i="4"/>
  <c r="T88" i="4"/>
  <c r="U88" i="4"/>
  <c r="V88" i="4"/>
  <c r="W88" i="4"/>
  <c r="X88" i="4"/>
  <c r="R89" i="4"/>
  <c r="S89" i="4"/>
  <c r="T89" i="4"/>
  <c r="U89" i="4"/>
  <c r="V89" i="4"/>
  <c r="W89" i="4"/>
  <c r="X89" i="4"/>
  <c r="R90" i="4"/>
  <c r="S90" i="4"/>
  <c r="T90" i="4"/>
  <c r="U90" i="4"/>
  <c r="V90" i="4"/>
  <c r="W90" i="4"/>
  <c r="X90" i="4"/>
  <c r="R91" i="4"/>
  <c r="S91" i="4"/>
  <c r="T91" i="4"/>
  <c r="U91" i="4"/>
  <c r="V91" i="4"/>
  <c r="W91" i="4"/>
  <c r="X91" i="4"/>
  <c r="R92" i="4"/>
  <c r="S92" i="4"/>
  <c r="T92" i="4"/>
  <c r="U92" i="4"/>
  <c r="V92" i="4"/>
  <c r="W92" i="4"/>
  <c r="X92" i="4"/>
  <c r="R93" i="4"/>
  <c r="S93" i="4"/>
  <c r="T93" i="4"/>
  <c r="U93" i="4"/>
  <c r="V93" i="4"/>
  <c r="W93" i="4"/>
  <c r="X93" i="4"/>
  <c r="R94" i="4"/>
  <c r="S94" i="4"/>
  <c r="T94" i="4"/>
  <c r="U94" i="4"/>
  <c r="V94" i="4"/>
  <c r="W94" i="4"/>
  <c r="X94" i="4"/>
  <c r="R95" i="4"/>
  <c r="S95" i="4"/>
  <c r="T95" i="4"/>
  <c r="U95" i="4"/>
  <c r="V95" i="4"/>
  <c r="W95" i="4"/>
  <c r="X95" i="4"/>
  <c r="R96" i="4"/>
  <c r="S96" i="4"/>
  <c r="T96" i="4"/>
  <c r="U96" i="4"/>
  <c r="V96" i="4"/>
  <c r="W96" i="4"/>
  <c r="X96" i="4"/>
  <c r="R97" i="4"/>
  <c r="S97" i="4"/>
  <c r="T97" i="4"/>
  <c r="U97" i="4"/>
  <c r="V97" i="4"/>
  <c r="W97" i="4"/>
  <c r="X97" i="4"/>
  <c r="R98" i="4"/>
  <c r="Y98" i="4" s="1"/>
  <c r="S98" i="4"/>
  <c r="T98" i="4"/>
  <c r="U98" i="4"/>
  <c r="V98" i="4"/>
  <c r="W98" i="4"/>
  <c r="X98" i="4"/>
  <c r="R99" i="4"/>
  <c r="S99" i="4"/>
  <c r="T99" i="4"/>
  <c r="U99" i="4"/>
  <c r="V99" i="4"/>
  <c r="W99" i="4"/>
  <c r="X99" i="4"/>
  <c r="R100" i="4"/>
  <c r="S100" i="4"/>
  <c r="T100" i="4"/>
  <c r="U100" i="4"/>
  <c r="V100" i="4"/>
  <c r="W100" i="4"/>
  <c r="X100" i="4"/>
  <c r="R101" i="4"/>
  <c r="S101" i="4"/>
  <c r="T101" i="4"/>
  <c r="U101" i="4"/>
  <c r="V101" i="4"/>
  <c r="W101" i="4"/>
  <c r="X101" i="4"/>
  <c r="R102" i="4"/>
  <c r="Y102" i="4" s="1"/>
  <c r="S102" i="4"/>
  <c r="T102" i="4"/>
  <c r="U102" i="4"/>
  <c r="V102" i="4"/>
  <c r="W102" i="4"/>
  <c r="X102" i="4"/>
  <c r="R103" i="4"/>
  <c r="S103" i="4"/>
  <c r="T103" i="4"/>
  <c r="U103" i="4"/>
  <c r="V103" i="4"/>
  <c r="W103" i="4"/>
  <c r="X103" i="4"/>
  <c r="R104" i="4"/>
  <c r="S104" i="4"/>
  <c r="T104" i="4"/>
  <c r="U104" i="4"/>
  <c r="V104" i="4"/>
  <c r="W104" i="4"/>
  <c r="X104" i="4"/>
  <c r="R105" i="4"/>
  <c r="S105" i="4"/>
  <c r="T105" i="4"/>
  <c r="U105" i="4"/>
  <c r="V105" i="4"/>
  <c r="W105" i="4"/>
  <c r="X105" i="4"/>
  <c r="R106" i="4"/>
  <c r="S106" i="4"/>
  <c r="T106" i="4"/>
  <c r="U106" i="4"/>
  <c r="V106" i="4"/>
  <c r="W106" i="4"/>
  <c r="X106" i="4"/>
  <c r="R107" i="4"/>
  <c r="S107" i="4"/>
  <c r="Y107" i="4" s="1"/>
  <c r="T107" i="4"/>
  <c r="U107" i="4"/>
  <c r="V107" i="4"/>
  <c r="W107" i="4"/>
  <c r="X107" i="4"/>
  <c r="R108" i="4"/>
  <c r="S108" i="4"/>
  <c r="T108" i="4"/>
  <c r="U108" i="4"/>
  <c r="V108" i="4"/>
  <c r="W108" i="4"/>
  <c r="X108" i="4"/>
  <c r="R109" i="4"/>
  <c r="S109" i="4"/>
  <c r="T109" i="4"/>
  <c r="U109" i="4"/>
  <c r="V109" i="4"/>
  <c r="W109" i="4"/>
  <c r="X109" i="4"/>
  <c r="R110" i="4"/>
  <c r="S110" i="4"/>
  <c r="T110" i="4"/>
  <c r="U110" i="4"/>
  <c r="V110" i="4"/>
  <c r="W110" i="4"/>
  <c r="X110" i="4"/>
  <c r="R111" i="4"/>
  <c r="Y111" i="4" s="1"/>
  <c r="S111" i="4"/>
  <c r="T111" i="4"/>
  <c r="U111" i="4"/>
  <c r="V111" i="4"/>
  <c r="W111" i="4"/>
  <c r="X111" i="4"/>
  <c r="R112" i="4"/>
  <c r="S112" i="4"/>
  <c r="T112" i="4"/>
  <c r="U112" i="4"/>
  <c r="V112" i="4"/>
  <c r="W112" i="4"/>
  <c r="X112" i="4"/>
  <c r="R113" i="4"/>
  <c r="S113" i="4"/>
  <c r="T113" i="4"/>
  <c r="U113" i="4"/>
  <c r="V113" i="4"/>
  <c r="W113" i="4"/>
  <c r="X113" i="4"/>
  <c r="R114" i="4"/>
  <c r="S114" i="4"/>
  <c r="T114" i="4"/>
  <c r="U114" i="4"/>
  <c r="V114" i="4"/>
  <c r="W114" i="4"/>
  <c r="X114" i="4"/>
  <c r="R115" i="4"/>
  <c r="S115" i="4"/>
  <c r="T115" i="4"/>
  <c r="U115" i="4"/>
  <c r="V115" i="4"/>
  <c r="W115" i="4"/>
  <c r="X115" i="4"/>
  <c r="R116" i="4"/>
  <c r="S116" i="4"/>
  <c r="T116" i="4"/>
  <c r="U116" i="4"/>
  <c r="V116" i="4"/>
  <c r="W116" i="4"/>
  <c r="X116" i="4"/>
  <c r="R117" i="4"/>
  <c r="S117" i="4"/>
  <c r="T117" i="4"/>
  <c r="U117" i="4"/>
  <c r="V117" i="4"/>
  <c r="W117" i="4"/>
  <c r="X117" i="4"/>
  <c r="R118" i="4"/>
  <c r="Y118" i="4" s="1"/>
  <c r="S118" i="4"/>
  <c r="T118" i="4"/>
  <c r="U118" i="4"/>
  <c r="V118" i="4"/>
  <c r="W118" i="4"/>
  <c r="X118" i="4"/>
  <c r="R119" i="4"/>
  <c r="S119" i="4"/>
  <c r="T119" i="4"/>
  <c r="U119" i="4"/>
  <c r="V119" i="4"/>
  <c r="W119" i="4"/>
  <c r="X119" i="4"/>
  <c r="R120" i="4"/>
  <c r="S120" i="4"/>
  <c r="T120" i="4"/>
  <c r="U120" i="4"/>
  <c r="V120" i="4"/>
  <c r="W120" i="4"/>
  <c r="X120" i="4"/>
  <c r="R121" i="4"/>
  <c r="S121" i="4"/>
  <c r="T121" i="4"/>
  <c r="U121" i="4"/>
  <c r="V121" i="4"/>
  <c r="W121" i="4"/>
  <c r="X121" i="4"/>
  <c r="R122" i="4"/>
  <c r="S122" i="4"/>
  <c r="T122" i="4"/>
  <c r="U122" i="4"/>
  <c r="V122" i="4"/>
  <c r="W122" i="4"/>
  <c r="X122" i="4"/>
  <c r="R123" i="4"/>
  <c r="S123" i="4"/>
  <c r="T123" i="4"/>
  <c r="U123" i="4"/>
  <c r="V123" i="4"/>
  <c r="W123" i="4"/>
  <c r="X123" i="4"/>
  <c r="R124" i="4"/>
  <c r="S124" i="4"/>
  <c r="T124" i="4"/>
  <c r="U124" i="4"/>
  <c r="V124" i="4"/>
  <c r="W124" i="4"/>
  <c r="X124" i="4"/>
  <c r="R125" i="4"/>
  <c r="S125" i="4"/>
  <c r="T125" i="4"/>
  <c r="U125" i="4"/>
  <c r="V125" i="4"/>
  <c r="W125" i="4"/>
  <c r="X125" i="4"/>
  <c r="R126" i="4"/>
  <c r="S126" i="4"/>
  <c r="T126" i="4"/>
  <c r="U126" i="4"/>
  <c r="V126" i="4"/>
  <c r="W126" i="4"/>
  <c r="X126" i="4"/>
  <c r="R127" i="4"/>
  <c r="S127" i="4"/>
  <c r="T127" i="4"/>
  <c r="U127" i="4"/>
  <c r="V127" i="4"/>
  <c r="W127" i="4"/>
  <c r="X127" i="4"/>
  <c r="R128" i="4"/>
  <c r="S128" i="4"/>
  <c r="T128" i="4"/>
  <c r="U128" i="4"/>
  <c r="V128" i="4"/>
  <c r="W128" i="4"/>
  <c r="X128" i="4"/>
  <c r="R129" i="4"/>
  <c r="S129" i="4"/>
  <c r="T129" i="4"/>
  <c r="U129" i="4"/>
  <c r="V129" i="4"/>
  <c r="W129" i="4"/>
  <c r="X129" i="4"/>
  <c r="R130" i="4"/>
  <c r="S130" i="4"/>
  <c r="T130" i="4"/>
  <c r="U130" i="4"/>
  <c r="V130" i="4"/>
  <c r="W130" i="4"/>
  <c r="X130" i="4"/>
  <c r="R131" i="4"/>
  <c r="S131" i="4"/>
  <c r="T131" i="4"/>
  <c r="U131" i="4"/>
  <c r="V131" i="4"/>
  <c r="W131" i="4"/>
  <c r="X131" i="4"/>
  <c r="R132" i="4"/>
  <c r="S132" i="4"/>
  <c r="T132" i="4"/>
  <c r="U132" i="4"/>
  <c r="V132" i="4"/>
  <c r="W132" i="4"/>
  <c r="X132" i="4"/>
  <c r="R133" i="4"/>
  <c r="S133" i="4"/>
  <c r="T133" i="4"/>
  <c r="U133" i="4"/>
  <c r="V133" i="4"/>
  <c r="W133" i="4"/>
  <c r="X133" i="4"/>
  <c r="R134" i="4"/>
  <c r="Y134" i="4" s="1"/>
  <c r="S134" i="4"/>
  <c r="T134" i="4"/>
  <c r="U134" i="4"/>
  <c r="V134" i="4"/>
  <c r="W134" i="4"/>
  <c r="X134" i="4"/>
  <c r="R135" i="4"/>
  <c r="S135" i="4"/>
  <c r="T135" i="4"/>
  <c r="U135" i="4"/>
  <c r="V135" i="4"/>
  <c r="W135" i="4"/>
  <c r="X135" i="4"/>
  <c r="R136" i="4"/>
  <c r="S136" i="4"/>
  <c r="T136" i="4"/>
  <c r="U136" i="4"/>
  <c r="V136" i="4"/>
  <c r="W136" i="4"/>
  <c r="X136" i="4"/>
  <c r="R137" i="4"/>
  <c r="S137" i="4"/>
  <c r="T137" i="4"/>
  <c r="U137" i="4"/>
  <c r="V137" i="4"/>
  <c r="W137" i="4"/>
  <c r="X137" i="4"/>
  <c r="R138" i="4"/>
  <c r="S138" i="4"/>
  <c r="T138" i="4"/>
  <c r="U138" i="4"/>
  <c r="V138" i="4"/>
  <c r="W138" i="4"/>
  <c r="X138" i="4"/>
  <c r="R139" i="4"/>
  <c r="S139" i="4"/>
  <c r="T139" i="4"/>
  <c r="U139" i="4"/>
  <c r="V139" i="4"/>
  <c r="W139" i="4"/>
  <c r="X139" i="4"/>
  <c r="R140" i="4"/>
  <c r="S140" i="4"/>
  <c r="T140" i="4"/>
  <c r="U140" i="4"/>
  <c r="V140" i="4"/>
  <c r="W140" i="4"/>
  <c r="X140" i="4"/>
  <c r="R141" i="4"/>
  <c r="S141" i="4"/>
  <c r="T141" i="4"/>
  <c r="U141" i="4"/>
  <c r="V141" i="4"/>
  <c r="W141" i="4"/>
  <c r="X141" i="4"/>
  <c r="R142" i="4"/>
  <c r="S142" i="4"/>
  <c r="T142" i="4"/>
  <c r="U142" i="4"/>
  <c r="V142" i="4"/>
  <c r="W142" i="4"/>
  <c r="X142" i="4"/>
  <c r="R143" i="4"/>
  <c r="Y143" i="4" s="1"/>
  <c r="S143" i="4"/>
  <c r="T143" i="4"/>
  <c r="U143" i="4"/>
  <c r="V143" i="4"/>
  <c r="W143" i="4"/>
  <c r="X143" i="4"/>
  <c r="R144" i="4"/>
  <c r="S144" i="4"/>
  <c r="T144" i="4"/>
  <c r="U144" i="4"/>
  <c r="V144" i="4"/>
  <c r="W144" i="4"/>
  <c r="X144" i="4"/>
  <c r="R145" i="4"/>
  <c r="S145" i="4"/>
  <c r="T145" i="4"/>
  <c r="U145" i="4"/>
  <c r="V145" i="4"/>
  <c r="W145" i="4"/>
  <c r="X145" i="4"/>
  <c r="R146" i="4"/>
  <c r="Y146" i="4" s="1"/>
  <c r="S146" i="4"/>
  <c r="T146" i="4"/>
  <c r="U146" i="4"/>
  <c r="V146" i="4"/>
  <c r="W146" i="4"/>
  <c r="X146" i="4"/>
  <c r="R147" i="4"/>
  <c r="S147" i="4"/>
  <c r="T147" i="4"/>
  <c r="U147" i="4"/>
  <c r="V147" i="4"/>
  <c r="W147" i="4"/>
  <c r="X147" i="4"/>
  <c r="R148" i="4"/>
  <c r="S148" i="4"/>
  <c r="T148" i="4"/>
  <c r="U148" i="4"/>
  <c r="V148" i="4"/>
  <c r="W148" i="4"/>
  <c r="X148" i="4"/>
  <c r="R149" i="4"/>
  <c r="S149" i="4"/>
  <c r="T149" i="4"/>
  <c r="U149" i="4"/>
  <c r="V149" i="4"/>
  <c r="W149" i="4"/>
  <c r="X149" i="4"/>
  <c r="R150" i="4"/>
  <c r="Y150" i="4" s="1"/>
  <c r="S150" i="4"/>
  <c r="T150" i="4"/>
  <c r="U150" i="4"/>
  <c r="V150" i="4"/>
  <c r="W150" i="4"/>
  <c r="X150" i="4"/>
  <c r="R151" i="4"/>
  <c r="S151" i="4"/>
  <c r="T151" i="4"/>
  <c r="U151" i="4"/>
  <c r="V151" i="4"/>
  <c r="W151" i="4"/>
  <c r="X151" i="4"/>
  <c r="R152" i="4"/>
  <c r="S152" i="4"/>
  <c r="T152" i="4"/>
  <c r="U152" i="4"/>
  <c r="V152" i="4"/>
  <c r="W152" i="4"/>
  <c r="X152" i="4"/>
  <c r="R153" i="4"/>
  <c r="S153" i="4"/>
  <c r="T153" i="4"/>
  <c r="U153" i="4"/>
  <c r="V153" i="4"/>
  <c r="W153" i="4"/>
  <c r="X153" i="4"/>
  <c r="R154" i="4"/>
  <c r="S154" i="4"/>
  <c r="T154" i="4"/>
  <c r="U154" i="4"/>
  <c r="V154" i="4"/>
  <c r="W154" i="4"/>
  <c r="X154" i="4"/>
  <c r="R155" i="4"/>
  <c r="S155" i="4"/>
  <c r="T155" i="4"/>
  <c r="U155" i="4"/>
  <c r="V155" i="4"/>
  <c r="W155" i="4"/>
  <c r="X155" i="4"/>
  <c r="R156" i="4"/>
  <c r="S156" i="4"/>
  <c r="T156" i="4"/>
  <c r="U156" i="4"/>
  <c r="V156" i="4"/>
  <c r="W156" i="4"/>
  <c r="X156" i="4"/>
  <c r="R157" i="4"/>
  <c r="S157" i="4"/>
  <c r="T157" i="4"/>
  <c r="U157" i="4"/>
  <c r="V157" i="4"/>
  <c r="W157" i="4"/>
  <c r="X157" i="4"/>
  <c r="R158" i="4"/>
  <c r="S158" i="4"/>
  <c r="T158" i="4"/>
  <c r="U158" i="4"/>
  <c r="V158" i="4"/>
  <c r="W158" i="4"/>
  <c r="X158" i="4"/>
  <c r="R159" i="4"/>
  <c r="S159" i="4"/>
  <c r="T159" i="4"/>
  <c r="U159" i="4"/>
  <c r="V159" i="4"/>
  <c r="W159" i="4"/>
  <c r="X159" i="4"/>
  <c r="R160" i="4"/>
  <c r="S160" i="4"/>
  <c r="T160" i="4"/>
  <c r="U160" i="4"/>
  <c r="V160" i="4"/>
  <c r="W160" i="4"/>
  <c r="X160" i="4"/>
  <c r="R161" i="4"/>
  <c r="S161" i="4"/>
  <c r="T161" i="4"/>
  <c r="U161" i="4"/>
  <c r="V161" i="4"/>
  <c r="W161" i="4"/>
  <c r="X161" i="4"/>
  <c r="R162" i="4"/>
  <c r="S162" i="4"/>
  <c r="T162" i="4"/>
  <c r="U162" i="4"/>
  <c r="V162" i="4"/>
  <c r="W162" i="4"/>
  <c r="X162" i="4"/>
  <c r="R163" i="4"/>
  <c r="S163" i="4"/>
  <c r="T163" i="4"/>
  <c r="U163" i="4"/>
  <c r="V163" i="4"/>
  <c r="W163" i="4"/>
  <c r="X163" i="4"/>
  <c r="R164" i="4"/>
  <c r="S164" i="4"/>
  <c r="T164" i="4"/>
  <c r="U164" i="4"/>
  <c r="V164" i="4"/>
  <c r="W164" i="4"/>
  <c r="X164" i="4"/>
  <c r="R165" i="4"/>
  <c r="S165" i="4"/>
  <c r="T165" i="4"/>
  <c r="U165" i="4"/>
  <c r="V165" i="4"/>
  <c r="W165" i="4"/>
  <c r="X165" i="4"/>
  <c r="R166" i="4"/>
  <c r="Y166" i="4" s="1"/>
  <c r="S166" i="4"/>
  <c r="T166" i="4"/>
  <c r="U166" i="4"/>
  <c r="V166" i="4"/>
  <c r="W166" i="4"/>
  <c r="X166" i="4"/>
  <c r="R167" i="4"/>
  <c r="S167" i="4"/>
  <c r="T167" i="4"/>
  <c r="U167" i="4"/>
  <c r="V167" i="4"/>
  <c r="W167" i="4"/>
  <c r="X167" i="4"/>
  <c r="R168" i="4"/>
  <c r="S168" i="4"/>
  <c r="T168" i="4"/>
  <c r="U168" i="4"/>
  <c r="V168" i="4"/>
  <c r="W168" i="4"/>
  <c r="X168" i="4"/>
  <c r="R169" i="4"/>
  <c r="S169" i="4"/>
  <c r="T169" i="4"/>
  <c r="U169" i="4"/>
  <c r="V169" i="4"/>
  <c r="W169" i="4"/>
  <c r="X169" i="4"/>
  <c r="R170" i="4"/>
  <c r="S170" i="4"/>
  <c r="T170" i="4"/>
  <c r="U170" i="4"/>
  <c r="V170" i="4"/>
  <c r="W170" i="4"/>
  <c r="X170" i="4"/>
  <c r="R171" i="4"/>
  <c r="S171" i="4"/>
  <c r="T171" i="4"/>
  <c r="U171" i="4"/>
  <c r="V171" i="4"/>
  <c r="W171" i="4"/>
  <c r="X171" i="4"/>
  <c r="R172" i="4"/>
  <c r="S172" i="4"/>
  <c r="T172" i="4"/>
  <c r="U172" i="4"/>
  <c r="V172" i="4"/>
  <c r="W172" i="4"/>
  <c r="X172" i="4"/>
  <c r="R173" i="4"/>
  <c r="S173" i="4"/>
  <c r="T173" i="4"/>
  <c r="U173" i="4"/>
  <c r="V173" i="4"/>
  <c r="W173" i="4"/>
  <c r="X173" i="4"/>
  <c r="R174" i="4"/>
  <c r="S174" i="4"/>
  <c r="T174" i="4"/>
  <c r="U174" i="4"/>
  <c r="V174" i="4"/>
  <c r="W174" i="4"/>
  <c r="X174" i="4"/>
  <c r="R175" i="4"/>
  <c r="Y175" i="4" s="1"/>
  <c r="S175" i="4"/>
  <c r="T175" i="4"/>
  <c r="U175" i="4"/>
  <c r="V175" i="4"/>
  <c r="W175" i="4"/>
  <c r="X175" i="4"/>
  <c r="R176" i="4"/>
  <c r="S176" i="4"/>
  <c r="T176" i="4"/>
  <c r="U176" i="4"/>
  <c r="V176" i="4"/>
  <c r="W176" i="4"/>
  <c r="X176" i="4"/>
  <c r="R177" i="4"/>
  <c r="S177" i="4"/>
  <c r="T177" i="4"/>
  <c r="U177" i="4"/>
  <c r="V177" i="4"/>
  <c r="W177" i="4"/>
  <c r="X177" i="4"/>
  <c r="R178" i="4"/>
  <c r="S178" i="4"/>
  <c r="T178" i="4"/>
  <c r="U178" i="4"/>
  <c r="V178" i="4"/>
  <c r="W178" i="4"/>
  <c r="X178" i="4"/>
  <c r="R179" i="4"/>
  <c r="S179" i="4"/>
  <c r="T179" i="4"/>
  <c r="U179" i="4"/>
  <c r="V179" i="4"/>
  <c r="W179" i="4"/>
  <c r="X179" i="4"/>
  <c r="R180" i="4"/>
  <c r="S180" i="4"/>
  <c r="T180" i="4"/>
  <c r="U180" i="4"/>
  <c r="V180" i="4"/>
  <c r="W180" i="4"/>
  <c r="X180" i="4"/>
  <c r="R181" i="4"/>
  <c r="S181" i="4"/>
  <c r="T181" i="4"/>
  <c r="U181" i="4"/>
  <c r="V181" i="4"/>
  <c r="W181" i="4"/>
  <c r="X181" i="4"/>
  <c r="R182" i="4"/>
  <c r="Y182" i="4" s="1"/>
  <c r="S182" i="4"/>
  <c r="T182" i="4"/>
  <c r="U182" i="4"/>
  <c r="V182" i="4"/>
  <c r="W182" i="4"/>
  <c r="X182" i="4"/>
  <c r="R183" i="4"/>
  <c r="S183" i="4"/>
  <c r="T183" i="4"/>
  <c r="U183" i="4"/>
  <c r="V183" i="4"/>
  <c r="W183" i="4"/>
  <c r="X183" i="4"/>
  <c r="R184" i="4"/>
  <c r="S184" i="4"/>
  <c r="T184" i="4"/>
  <c r="U184" i="4"/>
  <c r="V184" i="4"/>
  <c r="W184" i="4"/>
  <c r="X184" i="4"/>
  <c r="R185" i="4"/>
  <c r="S185" i="4"/>
  <c r="T185" i="4"/>
  <c r="U185" i="4"/>
  <c r="V185" i="4"/>
  <c r="W185" i="4"/>
  <c r="X185" i="4"/>
  <c r="R186" i="4"/>
  <c r="S186" i="4"/>
  <c r="T186" i="4"/>
  <c r="U186" i="4"/>
  <c r="V186" i="4"/>
  <c r="W186" i="4"/>
  <c r="X186" i="4"/>
  <c r="R187" i="4"/>
  <c r="S187" i="4"/>
  <c r="T187" i="4"/>
  <c r="U187" i="4"/>
  <c r="V187" i="4"/>
  <c r="W187" i="4"/>
  <c r="X187" i="4"/>
  <c r="R188" i="4"/>
  <c r="S188" i="4"/>
  <c r="T188" i="4"/>
  <c r="U188" i="4"/>
  <c r="V188" i="4"/>
  <c r="W188" i="4"/>
  <c r="X188" i="4"/>
  <c r="R189" i="4"/>
  <c r="S189" i="4"/>
  <c r="T189" i="4"/>
  <c r="U189" i="4"/>
  <c r="V189" i="4"/>
  <c r="W189" i="4"/>
  <c r="X189" i="4"/>
  <c r="R190" i="4"/>
  <c r="S190" i="4"/>
  <c r="T190" i="4"/>
  <c r="U190" i="4"/>
  <c r="V190" i="4"/>
  <c r="W190" i="4"/>
  <c r="X190" i="4"/>
  <c r="R191" i="4"/>
  <c r="S191" i="4"/>
  <c r="T191" i="4"/>
  <c r="U191" i="4"/>
  <c r="V191" i="4"/>
  <c r="W191" i="4"/>
  <c r="X191" i="4"/>
  <c r="R192" i="4"/>
  <c r="S192" i="4"/>
  <c r="T192" i="4"/>
  <c r="U192" i="4"/>
  <c r="V192" i="4"/>
  <c r="W192" i="4"/>
  <c r="X192" i="4"/>
  <c r="R193" i="4"/>
  <c r="S193" i="4"/>
  <c r="T193" i="4"/>
  <c r="U193" i="4"/>
  <c r="V193" i="4"/>
  <c r="W193" i="4"/>
  <c r="X193" i="4"/>
  <c r="R194" i="4"/>
  <c r="S194" i="4"/>
  <c r="T194" i="4"/>
  <c r="U194" i="4"/>
  <c r="V194" i="4"/>
  <c r="W194" i="4"/>
  <c r="X194" i="4"/>
  <c r="R195" i="4"/>
  <c r="S195" i="4"/>
  <c r="T195" i="4"/>
  <c r="U195" i="4"/>
  <c r="V195" i="4"/>
  <c r="W195" i="4"/>
  <c r="X195" i="4"/>
  <c r="R196" i="4"/>
  <c r="S196" i="4"/>
  <c r="T196" i="4"/>
  <c r="U196" i="4"/>
  <c r="V196" i="4"/>
  <c r="W196" i="4"/>
  <c r="X196" i="4"/>
  <c r="R197" i="4"/>
  <c r="S197" i="4"/>
  <c r="T197" i="4"/>
  <c r="U197" i="4"/>
  <c r="V197" i="4"/>
  <c r="W197" i="4"/>
  <c r="X197" i="4"/>
  <c r="R198" i="4"/>
  <c r="Y198" i="4" s="1"/>
  <c r="S198" i="4"/>
  <c r="T198" i="4"/>
  <c r="U198" i="4"/>
  <c r="V198" i="4"/>
  <c r="W198" i="4"/>
  <c r="X198" i="4"/>
  <c r="R199" i="4"/>
  <c r="S199" i="4"/>
  <c r="T199" i="4"/>
  <c r="U199" i="4"/>
  <c r="V199" i="4"/>
  <c r="W199" i="4"/>
  <c r="X199" i="4"/>
  <c r="R200" i="4"/>
  <c r="S200" i="4"/>
  <c r="T200" i="4"/>
  <c r="U200" i="4"/>
  <c r="V200" i="4"/>
  <c r="W200" i="4"/>
  <c r="X200" i="4"/>
  <c r="R201" i="4"/>
  <c r="S201" i="4"/>
  <c r="T201" i="4"/>
  <c r="U201" i="4"/>
  <c r="V201" i="4"/>
  <c r="W201" i="4"/>
  <c r="X201" i="4"/>
  <c r="R202" i="4"/>
  <c r="S202" i="4"/>
  <c r="T202" i="4"/>
  <c r="U202" i="4"/>
  <c r="V202" i="4"/>
  <c r="W202" i="4"/>
  <c r="X202" i="4"/>
  <c r="R203" i="4"/>
  <c r="S203" i="4"/>
  <c r="T203" i="4"/>
  <c r="U203" i="4"/>
  <c r="V203" i="4"/>
  <c r="W203" i="4"/>
  <c r="X203" i="4"/>
  <c r="R204" i="4"/>
  <c r="S204" i="4"/>
  <c r="T204" i="4"/>
  <c r="U204" i="4"/>
  <c r="V204" i="4"/>
  <c r="W204" i="4"/>
  <c r="X204" i="4"/>
  <c r="R205" i="4"/>
  <c r="S205" i="4"/>
  <c r="T205" i="4"/>
  <c r="U205" i="4"/>
  <c r="V205" i="4"/>
  <c r="W205" i="4"/>
  <c r="X205" i="4"/>
  <c r="R206" i="4"/>
  <c r="S206" i="4"/>
  <c r="T206" i="4"/>
  <c r="U206" i="4"/>
  <c r="V206" i="4"/>
  <c r="W206" i="4"/>
  <c r="X206" i="4"/>
  <c r="R207" i="4"/>
  <c r="Y207" i="4" s="1"/>
  <c r="S207" i="4"/>
  <c r="T207" i="4"/>
  <c r="U207" i="4"/>
  <c r="V207" i="4"/>
  <c r="W207" i="4"/>
  <c r="X207" i="4"/>
  <c r="R208" i="4"/>
  <c r="S208" i="4"/>
  <c r="T208" i="4"/>
  <c r="U208" i="4"/>
  <c r="V208" i="4"/>
  <c r="W208" i="4"/>
  <c r="X208" i="4"/>
  <c r="R209" i="4"/>
  <c r="S209" i="4"/>
  <c r="T209" i="4"/>
  <c r="U209" i="4"/>
  <c r="V209" i="4"/>
  <c r="W209" i="4"/>
  <c r="X209" i="4"/>
  <c r="R210" i="4"/>
  <c r="S210" i="4"/>
  <c r="T210" i="4"/>
  <c r="U210" i="4"/>
  <c r="V210" i="4"/>
  <c r="W210" i="4"/>
  <c r="X210" i="4"/>
  <c r="R211" i="4"/>
  <c r="S211" i="4"/>
  <c r="T211" i="4"/>
  <c r="U211" i="4"/>
  <c r="V211" i="4"/>
  <c r="W211" i="4"/>
  <c r="X211" i="4"/>
  <c r="R212" i="4"/>
  <c r="S212" i="4"/>
  <c r="T212" i="4"/>
  <c r="U212" i="4"/>
  <c r="V212" i="4"/>
  <c r="W212" i="4"/>
  <c r="X212" i="4"/>
  <c r="R213" i="4"/>
  <c r="S213" i="4"/>
  <c r="T213" i="4"/>
  <c r="U213" i="4"/>
  <c r="V213" i="4"/>
  <c r="W213" i="4"/>
  <c r="X213" i="4"/>
  <c r="R214" i="4"/>
  <c r="Y214" i="4" s="1"/>
  <c r="S214" i="4"/>
  <c r="T214" i="4"/>
  <c r="U214" i="4"/>
  <c r="V214" i="4"/>
  <c r="W214" i="4"/>
  <c r="X214" i="4"/>
  <c r="R215" i="4"/>
  <c r="S215" i="4"/>
  <c r="T215" i="4"/>
  <c r="U215" i="4"/>
  <c r="V215" i="4"/>
  <c r="W215" i="4"/>
  <c r="X215" i="4"/>
  <c r="R216" i="4"/>
  <c r="S216" i="4"/>
  <c r="T216" i="4"/>
  <c r="U216" i="4"/>
  <c r="V216" i="4"/>
  <c r="W216" i="4"/>
  <c r="X216" i="4"/>
  <c r="R217" i="4"/>
  <c r="S217" i="4"/>
  <c r="T217" i="4"/>
  <c r="U217" i="4"/>
  <c r="V217" i="4"/>
  <c r="W217" i="4"/>
  <c r="X217" i="4"/>
  <c r="R218" i="4"/>
  <c r="S218" i="4"/>
  <c r="T218" i="4"/>
  <c r="U218" i="4"/>
  <c r="V218" i="4"/>
  <c r="W218" i="4"/>
  <c r="X218" i="4"/>
  <c r="R219" i="4"/>
  <c r="S219" i="4"/>
  <c r="T219" i="4"/>
  <c r="U219" i="4"/>
  <c r="V219" i="4"/>
  <c r="W219" i="4"/>
  <c r="X219" i="4"/>
  <c r="R220" i="4"/>
  <c r="S220" i="4"/>
  <c r="T220" i="4"/>
  <c r="U220" i="4"/>
  <c r="V220" i="4"/>
  <c r="W220" i="4"/>
  <c r="X220" i="4"/>
  <c r="R221" i="4"/>
  <c r="S221" i="4"/>
  <c r="T221" i="4"/>
  <c r="U221" i="4"/>
  <c r="V221" i="4"/>
  <c r="W221" i="4"/>
  <c r="X221" i="4"/>
  <c r="R222" i="4"/>
  <c r="Y222" i="4" s="1"/>
  <c r="S222" i="4"/>
  <c r="T222" i="4"/>
  <c r="U222" i="4"/>
  <c r="V222" i="4"/>
  <c r="W222" i="4"/>
  <c r="X222" i="4"/>
  <c r="R223" i="4"/>
  <c r="S223" i="4"/>
  <c r="T223" i="4"/>
  <c r="U223" i="4"/>
  <c r="V223" i="4"/>
  <c r="W223" i="4"/>
  <c r="X223" i="4"/>
  <c r="R224" i="4"/>
  <c r="S224" i="4"/>
  <c r="T224" i="4"/>
  <c r="U224" i="4"/>
  <c r="V224" i="4"/>
  <c r="W224" i="4"/>
  <c r="X224" i="4"/>
  <c r="R225" i="4"/>
  <c r="S225" i="4"/>
  <c r="T225" i="4"/>
  <c r="U225" i="4"/>
  <c r="V225" i="4"/>
  <c r="W225" i="4"/>
  <c r="X225" i="4"/>
  <c r="R226" i="4"/>
  <c r="S226" i="4"/>
  <c r="T226" i="4"/>
  <c r="U226" i="4"/>
  <c r="V226" i="4"/>
  <c r="W226" i="4"/>
  <c r="X226" i="4"/>
  <c r="R227" i="4"/>
  <c r="S227" i="4"/>
  <c r="T227" i="4"/>
  <c r="U227" i="4"/>
  <c r="V227" i="4"/>
  <c r="W227" i="4"/>
  <c r="X227" i="4"/>
  <c r="R228" i="4"/>
  <c r="S228" i="4"/>
  <c r="T228" i="4"/>
  <c r="U228" i="4"/>
  <c r="V228" i="4"/>
  <c r="W228" i="4"/>
  <c r="X228" i="4"/>
  <c r="R229" i="4"/>
  <c r="S229" i="4"/>
  <c r="T229" i="4"/>
  <c r="U229" i="4"/>
  <c r="V229" i="4"/>
  <c r="W229" i="4"/>
  <c r="X229" i="4"/>
  <c r="R230" i="4"/>
  <c r="Y230" i="4" s="1"/>
  <c r="S230" i="4"/>
  <c r="T230" i="4"/>
  <c r="U230" i="4"/>
  <c r="V230" i="4"/>
  <c r="W230" i="4"/>
  <c r="X230" i="4"/>
  <c r="R231" i="4"/>
  <c r="S231" i="4"/>
  <c r="T231" i="4"/>
  <c r="U231" i="4"/>
  <c r="V231" i="4"/>
  <c r="W231" i="4"/>
  <c r="X231" i="4"/>
  <c r="R232" i="4"/>
  <c r="S232" i="4"/>
  <c r="T232" i="4"/>
  <c r="U232" i="4"/>
  <c r="V232" i="4"/>
  <c r="W232" i="4"/>
  <c r="X232" i="4"/>
  <c r="R233" i="4"/>
  <c r="S233" i="4"/>
  <c r="T233" i="4"/>
  <c r="U233" i="4"/>
  <c r="V233" i="4"/>
  <c r="W233" i="4"/>
  <c r="X233" i="4"/>
  <c r="R234" i="4"/>
  <c r="S234" i="4"/>
  <c r="T234" i="4"/>
  <c r="U234" i="4"/>
  <c r="V234" i="4"/>
  <c r="W234" i="4"/>
  <c r="X234" i="4"/>
  <c r="R235" i="4"/>
  <c r="S235" i="4"/>
  <c r="T235" i="4"/>
  <c r="U235" i="4"/>
  <c r="V235" i="4"/>
  <c r="W235" i="4"/>
  <c r="X235" i="4"/>
  <c r="R236" i="4"/>
  <c r="S236" i="4"/>
  <c r="T236" i="4"/>
  <c r="U236" i="4"/>
  <c r="V236" i="4"/>
  <c r="W236" i="4"/>
  <c r="X236" i="4"/>
  <c r="R237" i="4"/>
  <c r="S237" i="4"/>
  <c r="T237" i="4"/>
  <c r="U237" i="4"/>
  <c r="V237" i="4"/>
  <c r="W237" i="4"/>
  <c r="X237" i="4"/>
  <c r="R238" i="4"/>
  <c r="S238" i="4"/>
  <c r="T238" i="4"/>
  <c r="U238" i="4"/>
  <c r="V238" i="4"/>
  <c r="W238" i="4"/>
  <c r="X238" i="4"/>
  <c r="R239" i="4"/>
  <c r="Y239" i="4" s="1"/>
  <c r="S239" i="4"/>
  <c r="T239" i="4"/>
  <c r="U239" i="4"/>
  <c r="V239" i="4"/>
  <c r="W239" i="4"/>
  <c r="X239" i="4"/>
  <c r="R240" i="4"/>
  <c r="S240" i="4"/>
  <c r="T240" i="4"/>
  <c r="U240" i="4"/>
  <c r="V240" i="4"/>
  <c r="W240" i="4"/>
  <c r="X240" i="4"/>
  <c r="R241" i="4"/>
  <c r="S241" i="4"/>
  <c r="T241" i="4"/>
  <c r="U241" i="4"/>
  <c r="V241" i="4"/>
  <c r="W241" i="4"/>
  <c r="X241" i="4"/>
  <c r="R242" i="4"/>
  <c r="S242" i="4"/>
  <c r="T242" i="4"/>
  <c r="U242" i="4"/>
  <c r="V242" i="4"/>
  <c r="W242" i="4"/>
  <c r="X242" i="4"/>
  <c r="R243" i="4"/>
  <c r="S243" i="4"/>
  <c r="T243" i="4"/>
  <c r="U243" i="4"/>
  <c r="V243" i="4"/>
  <c r="W243" i="4"/>
  <c r="X243" i="4"/>
  <c r="R244" i="4"/>
  <c r="S244" i="4"/>
  <c r="T244" i="4"/>
  <c r="U244" i="4"/>
  <c r="V244" i="4"/>
  <c r="W244" i="4"/>
  <c r="X244" i="4"/>
  <c r="R245" i="4"/>
  <c r="S245" i="4"/>
  <c r="T245" i="4"/>
  <c r="U245" i="4"/>
  <c r="V245" i="4"/>
  <c r="W245" i="4"/>
  <c r="X245" i="4"/>
  <c r="R246" i="4"/>
  <c r="Y246" i="4" s="1"/>
  <c r="S246" i="4"/>
  <c r="T246" i="4"/>
  <c r="U246" i="4"/>
  <c r="V246" i="4"/>
  <c r="W246" i="4"/>
  <c r="X246" i="4"/>
  <c r="R247" i="4"/>
  <c r="S247" i="4"/>
  <c r="T247" i="4"/>
  <c r="U247" i="4"/>
  <c r="V247" i="4"/>
  <c r="W247" i="4"/>
  <c r="X247" i="4"/>
  <c r="R248" i="4"/>
  <c r="S248" i="4"/>
  <c r="T248" i="4"/>
  <c r="U248" i="4"/>
  <c r="V248" i="4"/>
  <c r="W248" i="4"/>
  <c r="X248" i="4"/>
  <c r="R249" i="4"/>
  <c r="S249" i="4"/>
  <c r="T249" i="4"/>
  <c r="U249" i="4"/>
  <c r="V249" i="4"/>
  <c r="W249" i="4"/>
  <c r="X249" i="4"/>
  <c r="R250" i="4"/>
  <c r="S250" i="4"/>
  <c r="T250" i="4"/>
  <c r="U250" i="4"/>
  <c r="V250" i="4"/>
  <c r="W250" i="4"/>
  <c r="X250" i="4"/>
  <c r="R251" i="4"/>
  <c r="S251" i="4"/>
  <c r="T251" i="4"/>
  <c r="U251" i="4"/>
  <c r="V251" i="4"/>
  <c r="W251" i="4"/>
  <c r="X251" i="4"/>
  <c r="R252" i="4"/>
  <c r="S252" i="4"/>
  <c r="T252" i="4"/>
  <c r="U252" i="4"/>
  <c r="V252" i="4"/>
  <c r="W252" i="4"/>
  <c r="X252" i="4"/>
  <c r="R253" i="4"/>
  <c r="S253" i="4"/>
  <c r="T253" i="4"/>
  <c r="U253" i="4"/>
  <c r="V253" i="4"/>
  <c r="W253" i="4"/>
  <c r="X253" i="4"/>
  <c r="R254" i="4"/>
  <c r="S254" i="4"/>
  <c r="T254" i="4"/>
  <c r="U254" i="4"/>
  <c r="V254" i="4"/>
  <c r="W254" i="4"/>
  <c r="X254" i="4"/>
  <c r="R255" i="4"/>
  <c r="S255" i="4"/>
  <c r="T255" i="4"/>
  <c r="U255" i="4"/>
  <c r="V255" i="4"/>
  <c r="W255" i="4"/>
  <c r="X255" i="4"/>
  <c r="R256" i="4"/>
  <c r="S256" i="4"/>
  <c r="T256" i="4"/>
  <c r="U256" i="4"/>
  <c r="V256" i="4"/>
  <c r="W256" i="4"/>
  <c r="X256" i="4"/>
  <c r="R257" i="4"/>
  <c r="S257" i="4"/>
  <c r="T257" i="4"/>
  <c r="U257" i="4"/>
  <c r="V257" i="4"/>
  <c r="W257" i="4"/>
  <c r="X257" i="4"/>
  <c r="R258" i="4"/>
  <c r="S258" i="4"/>
  <c r="T258" i="4"/>
  <c r="U258" i="4"/>
  <c r="V258" i="4"/>
  <c r="W258" i="4"/>
  <c r="X258" i="4"/>
  <c r="R259" i="4"/>
  <c r="S259" i="4"/>
  <c r="T259" i="4"/>
  <c r="U259" i="4"/>
  <c r="V259" i="4"/>
  <c r="W259" i="4"/>
  <c r="X259" i="4"/>
  <c r="R260" i="4"/>
  <c r="S260" i="4"/>
  <c r="T260" i="4"/>
  <c r="U260" i="4"/>
  <c r="V260" i="4"/>
  <c r="W260" i="4"/>
  <c r="X260" i="4"/>
  <c r="R261" i="4"/>
  <c r="S261" i="4"/>
  <c r="T261" i="4"/>
  <c r="U261" i="4"/>
  <c r="V261" i="4"/>
  <c r="W261" i="4"/>
  <c r="X261" i="4"/>
  <c r="R262" i="4"/>
  <c r="Y262" i="4" s="1"/>
  <c r="S262" i="4"/>
  <c r="T262" i="4"/>
  <c r="U262" i="4"/>
  <c r="V262" i="4"/>
  <c r="W262" i="4"/>
  <c r="X262" i="4"/>
  <c r="R263" i="4"/>
  <c r="S263" i="4"/>
  <c r="T263" i="4"/>
  <c r="U263" i="4"/>
  <c r="V263" i="4"/>
  <c r="W263" i="4"/>
  <c r="X263" i="4"/>
  <c r="R264" i="4"/>
  <c r="S264" i="4"/>
  <c r="T264" i="4"/>
  <c r="U264" i="4"/>
  <c r="V264" i="4"/>
  <c r="W264" i="4"/>
  <c r="X264" i="4"/>
  <c r="R265" i="4"/>
  <c r="S265" i="4"/>
  <c r="T265" i="4"/>
  <c r="U265" i="4"/>
  <c r="V265" i="4"/>
  <c r="W265" i="4"/>
  <c r="X265" i="4"/>
  <c r="R266" i="4"/>
  <c r="S266" i="4"/>
  <c r="T266" i="4"/>
  <c r="U266" i="4"/>
  <c r="V266" i="4"/>
  <c r="W266" i="4"/>
  <c r="X266" i="4"/>
  <c r="R267" i="4"/>
  <c r="S267" i="4"/>
  <c r="T267" i="4"/>
  <c r="U267" i="4"/>
  <c r="V267" i="4"/>
  <c r="W267" i="4"/>
  <c r="X267" i="4"/>
  <c r="R268" i="4"/>
  <c r="S268" i="4"/>
  <c r="T268" i="4"/>
  <c r="U268" i="4"/>
  <c r="V268" i="4"/>
  <c r="W268" i="4"/>
  <c r="X268" i="4"/>
  <c r="R269" i="4"/>
  <c r="S269" i="4"/>
  <c r="T269" i="4"/>
  <c r="U269" i="4"/>
  <c r="V269" i="4"/>
  <c r="W269" i="4"/>
  <c r="X269" i="4"/>
  <c r="R270" i="4"/>
  <c r="S270" i="4"/>
  <c r="T270" i="4"/>
  <c r="U270" i="4"/>
  <c r="V270" i="4"/>
  <c r="W270" i="4"/>
  <c r="X270" i="4"/>
  <c r="R271" i="4"/>
  <c r="Y271" i="4" s="1"/>
  <c r="S271" i="4"/>
  <c r="T271" i="4"/>
  <c r="U271" i="4"/>
  <c r="V271" i="4"/>
  <c r="W271" i="4"/>
  <c r="X271" i="4"/>
  <c r="R272" i="4"/>
  <c r="S272" i="4"/>
  <c r="T272" i="4"/>
  <c r="U272" i="4"/>
  <c r="V272" i="4"/>
  <c r="W272" i="4"/>
  <c r="X272" i="4"/>
  <c r="R273" i="4"/>
  <c r="S273" i="4"/>
  <c r="T273" i="4"/>
  <c r="U273" i="4"/>
  <c r="V273" i="4"/>
  <c r="W273" i="4"/>
  <c r="X273" i="4"/>
  <c r="R274" i="4"/>
  <c r="S274" i="4"/>
  <c r="T274" i="4"/>
  <c r="U274" i="4"/>
  <c r="V274" i="4"/>
  <c r="W274" i="4"/>
  <c r="X274" i="4"/>
  <c r="R275" i="4"/>
  <c r="S275" i="4"/>
  <c r="T275" i="4"/>
  <c r="U275" i="4"/>
  <c r="V275" i="4"/>
  <c r="W275" i="4"/>
  <c r="X275" i="4"/>
  <c r="R276" i="4"/>
  <c r="S276" i="4"/>
  <c r="T276" i="4"/>
  <c r="U276" i="4"/>
  <c r="V276" i="4"/>
  <c r="W276" i="4"/>
  <c r="X276" i="4"/>
  <c r="R277" i="4"/>
  <c r="S277" i="4"/>
  <c r="T277" i="4"/>
  <c r="U277" i="4"/>
  <c r="V277" i="4"/>
  <c r="W277" i="4"/>
  <c r="X277" i="4"/>
  <c r="R278" i="4"/>
  <c r="Y278" i="4" s="1"/>
  <c r="S278" i="4"/>
  <c r="T278" i="4"/>
  <c r="U278" i="4"/>
  <c r="V278" i="4"/>
  <c r="W278" i="4"/>
  <c r="X278" i="4"/>
  <c r="R320" i="4"/>
  <c r="S320" i="4"/>
  <c r="T320" i="4"/>
  <c r="U320" i="4"/>
  <c r="V320" i="4"/>
  <c r="W320" i="4"/>
  <c r="X320" i="4"/>
  <c r="R321" i="4"/>
  <c r="S321" i="4"/>
  <c r="T321" i="4"/>
  <c r="U321" i="4"/>
  <c r="V321" i="4"/>
  <c r="W321" i="4"/>
  <c r="X321" i="4"/>
  <c r="I38" i="13"/>
  <c r="Y235" i="4" l="1"/>
  <c r="Y234" i="4"/>
  <c r="Y227" i="4"/>
  <c r="Y226" i="4"/>
  <c r="Y210" i="4"/>
  <c r="Y203" i="4"/>
  <c r="Y202" i="4"/>
  <c r="Y190" i="4"/>
  <c r="Y179" i="4"/>
  <c r="Y178" i="4"/>
  <c r="Y171" i="4"/>
  <c r="Y170" i="4"/>
  <c r="Y158" i="4"/>
  <c r="Y142" i="4"/>
  <c r="Y126" i="4"/>
  <c r="Y110" i="4"/>
  <c r="Y106" i="4"/>
  <c r="Y91" i="4"/>
  <c r="Y78" i="4"/>
  <c r="Y67" i="4"/>
  <c r="Y66" i="4"/>
  <c r="Y59" i="4"/>
  <c r="Y58" i="4"/>
  <c r="Y51" i="4"/>
  <c r="Y50" i="4"/>
  <c r="Y46" i="4"/>
  <c r="Y30" i="4"/>
  <c r="Y263" i="4"/>
  <c r="Y247" i="4"/>
  <c r="Y231" i="4"/>
  <c r="Y215" i="4"/>
  <c r="Y183" i="4"/>
  <c r="Y151" i="4"/>
  <c r="Y119" i="4"/>
  <c r="Y103" i="4"/>
  <c r="Y55" i="4"/>
  <c r="Y321" i="4"/>
  <c r="Y267" i="4"/>
  <c r="Y266" i="4"/>
  <c r="Y258" i="4"/>
  <c r="Y251" i="4"/>
  <c r="Y250" i="4"/>
  <c r="Y275" i="4"/>
  <c r="Y274" i="4"/>
  <c r="Y270" i="4"/>
  <c r="Y259" i="4"/>
  <c r="Y254" i="4"/>
  <c r="Y243" i="4"/>
  <c r="Y242" i="4"/>
  <c r="Y238" i="4"/>
  <c r="Y219" i="4"/>
  <c r="Y218" i="4"/>
  <c r="Y211" i="4"/>
  <c r="Y206" i="4"/>
  <c r="Y195" i="4"/>
  <c r="Y194" i="4"/>
  <c r="Y187" i="4"/>
  <c r="Y186" i="4"/>
  <c r="Y174" i="4"/>
  <c r="Y163" i="4"/>
  <c r="Y162" i="4"/>
  <c r="Y155" i="4"/>
  <c r="Y154" i="4"/>
  <c r="Y147" i="4"/>
  <c r="Y139" i="4"/>
  <c r="Y138" i="4"/>
  <c r="Y131" i="4"/>
  <c r="Y130" i="4"/>
  <c r="Y123" i="4"/>
  <c r="Y122" i="4"/>
  <c r="Y115" i="4"/>
  <c r="Y114" i="4"/>
  <c r="Y99" i="4"/>
  <c r="Y94" i="4"/>
  <c r="Y90" i="4"/>
  <c r="Y83" i="4"/>
  <c r="Y82" i="4"/>
  <c r="Y75" i="4"/>
  <c r="Y74" i="4"/>
  <c r="Y62" i="4"/>
  <c r="Y43" i="4"/>
  <c r="Y42" i="4"/>
  <c r="Y35" i="4"/>
  <c r="Y34" i="4"/>
  <c r="Y27" i="4"/>
  <c r="Y26" i="4"/>
  <c r="Y15" i="4"/>
  <c r="Y10" i="4"/>
  <c r="Y7" i="4"/>
  <c r="Y320" i="4"/>
  <c r="Y199" i="4"/>
  <c r="Y167" i="4"/>
  <c r="Y135" i="4"/>
  <c r="Y87" i="4"/>
  <c r="Y71" i="4"/>
  <c r="Y39" i="4"/>
  <c r="Y23" i="4"/>
  <c r="Y276" i="4"/>
  <c r="Y272" i="4"/>
  <c r="Y268" i="4"/>
  <c r="Y264" i="4"/>
  <c r="Y260" i="4"/>
  <c r="Y256" i="4"/>
  <c r="Y252" i="4"/>
  <c r="Y248" i="4"/>
  <c r="Y244" i="4"/>
  <c r="Y240" i="4"/>
  <c r="Y236" i="4"/>
  <c r="Y232" i="4"/>
  <c r="Y228" i="4"/>
  <c r="Y224" i="4"/>
  <c r="Y220" i="4"/>
  <c r="Y216" i="4"/>
  <c r="Y212" i="4"/>
  <c r="Y208" i="4"/>
  <c r="Y204" i="4"/>
  <c r="Y200" i="4"/>
  <c r="Y196" i="4"/>
  <c r="Y192" i="4"/>
  <c r="Y188" i="4"/>
  <c r="Y184" i="4"/>
  <c r="Y180" i="4"/>
  <c r="Y176" i="4"/>
  <c r="Y172" i="4"/>
  <c r="Y168" i="4"/>
  <c r="Y164" i="4"/>
  <c r="Y160" i="4"/>
  <c r="Y156" i="4"/>
  <c r="Y152" i="4"/>
  <c r="Y148" i="4"/>
  <c r="Y144" i="4"/>
  <c r="Y140" i="4"/>
  <c r="Y136" i="4"/>
  <c r="Y132" i="4"/>
  <c r="Y128" i="4"/>
  <c r="Y124" i="4"/>
  <c r="Y120" i="4"/>
  <c r="Y116" i="4"/>
  <c r="Y112" i="4"/>
  <c r="Y108" i="4"/>
  <c r="Y104" i="4"/>
  <c r="Y100" i="4"/>
  <c r="Y96" i="4"/>
  <c r="Y92" i="4"/>
  <c r="Y88" i="4"/>
  <c r="Y84" i="4"/>
  <c r="Y80" i="4"/>
  <c r="Y76" i="4"/>
  <c r="Y72" i="4"/>
  <c r="Y68" i="4"/>
  <c r="Y64" i="4"/>
  <c r="Y60" i="4"/>
  <c r="Y56" i="4"/>
  <c r="Y52" i="4"/>
  <c r="Y48" i="4"/>
  <c r="Y44" i="4"/>
  <c r="Y40" i="4"/>
  <c r="Y36" i="4"/>
  <c r="Y32" i="4"/>
  <c r="Y28" i="4"/>
  <c r="Y24" i="4"/>
  <c r="Y20" i="4"/>
  <c r="Y16" i="4"/>
  <c r="Y12" i="4"/>
  <c r="Y8" i="4"/>
  <c r="Y277" i="4"/>
  <c r="Y273" i="4"/>
  <c r="Y269" i="4"/>
  <c r="Y18" i="4"/>
  <c r="Y14" i="4"/>
  <c r="Y6" i="4"/>
  <c r="Y265" i="4"/>
  <c r="Y261" i="4"/>
  <c r="Y257" i="4"/>
  <c r="Y253" i="4"/>
  <c r="Y249" i="4"/>
  <c r="Y245" i="4"/>
  <c r="Y241" i="4"/>
  <c r="Y237" i="4"/>
  <c r="Y233" i="4"/>
  <c r="Y229" i="4"/>
  <c r="Y225" i="4"/>
  <c r="Y221" i="4"/>
  <c r="Y217" i="4"/>
  <c r="Y213" i="4"/>
  <c r="Y209" i="4"/>
  <c r="Y205" i="4"/>
  <c r="Y201" i="4"/>
  <c r="Y197" i="4"/>
  <c r="Y193" i="4"/>
  <c r="Y189" i="4"/>
  <c r="Y185" i="4"/>
  <c r="Y181" i="4"/>
  <c r="Y177" i="4"/>
  <c r="Y173" i="4"/>
  <c r="Y169" i="4"/>
  <c r="Y165" i="4"/>
  <c r="Y161" i="4"/>
  <c r="Y157" i="4"/>
  <c r="Y153" i="4"/>
  <c r="Y149" i="4"/>
  <c r="Y145" i="4"/>
  <c r="Y141" i="4"/>
  <c r="Y137" i="4"/>
  <c r="Y133" i="4"/>
  <c r="Y129" i="4"/>
  <c r="Y125" i="4"/>
  <c r="Y121" i="4"/>
  <c r="Y117" i="4"/>
  <c r="Y113" i="4"/>
  <c r="Y109" i="4"/>
  <c r="Y105" i="4"/>
  <c r="Y101" i="4"/>
  <c r="Y97" i="4"/>
  <c r="Y93" i="4"/>
  <c r="Y89" i="4"/>
  <c r="Y85" i="4"/>
  <c r="Y81" i="4"/>
  <c r="Y77" i="4"/>
  <c r="Y73" i="4"/>
  <c r="Y69" i="4"/>
  <c r="Y65" i="4"/>
  <c r="Y61" i="4"/>
  <c r="Y57" i="4"/>
  <c r="Y53" i="4"/>
  <c r="Y49" i="4"/>
  <c r="Y45" i="4"/>
  <c r="Y41" i="4"/>
  <c r="Y37" i="4"/>
  <c r="Y33" i="4"/>
  <c r="Y29" i="4"/>
  <c r="Y25" i="4"/>
  <c r="Y21" i="4"/>
  <c r="Y17" i="4"/>
  <c r="Y13" i="4"/>
  <c r="Y9" i="4"/>
  <c r="Y5" i="4"/>
  <c r="X4" i="4"/>
  <c r="W4" i="4"/>
  <c r="V4" i="4"/>
  <c r="U4" i="4"/>
  <c r="T4" i="4"/>
  <c r="S4" i="4"/>
  <c r="R4" i="4"/>
  <c r="Y4" i="4" l="1"/>
  <c r="E14" i="26"/>
  <c r="E5" i="26"/>
  <c r="E6" i="26"/>
  <c r="E7" i="26"/>
  <c r="E8" i="26"/>
  <c r="E9" i="26"/>
  <c r="E10" i="26"/>
  <c r="E11" i="26"/>
  <c r="E12" i="26"/>
  <c r="E13"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4" i="26"/>
  <c r="T279" i="4" l="1"/>
  <c r="X279" i="4"/>
  <c r="U280" i="4"/>
  <c r="R281" i="4"/>
  <c r="V281" i="4"/>
  <c r="S282" i="4"/>
  <c r="W282" i="4"/>
  <c r="T283" i="4"/>
  <c r="X283" i="4"/>
  <c r="U284" i="4"/>
  <c r="R285" i="4"/>
  <c r="Y285" i="4" s="1"/>
  <c r="V285" i="4"/>
  <c r="S286" i="4"/>
  <c r="W286" i="4"/>
  <c r="T287" i="4"/>
  <c r="X287" i="4"/>
  <c r="U288" i="4"/>
  <c r="R289" i="4"/>
  <c r="V289" i="4"/>
  <c r="S290" i="4"/>
  <c r="W290" i="4"/>
  <c r="T291" i="4"/>
  <c r="X291" i="4"/>
  <c r="U292" i="4"/>
  <c r="R293" i="4"/>
  <c r="V293" i="4"/>
  <c r="S294" i="4"/>
  <c r="W294" i="4"/>
  <c r="T295" i="4"/>
  <c r="X295" i="4"/>
  <c r="U296" i="4"/>
  <c r="R297" i="4"/>
  <c r="V297" i="4"/>
  <c r="S298" i="4"/>
  <c r="W298" i="4"/>
  <c r="T299" i="4"/>
  <c r="X299" i="4"/>
  <c r="U300" i="4"/>
  <c r="R301" i="4"/>
  <c r="Y301" i="4" s="1"/>
  <c r="V301" i="4"/>
  <c r="S302" i="4"/>
  <c r="W302" i="4"/>
  <c r="T303" i="4"/>
  <c r="X303" i="4"/>
  <c r="U304" i="4"/>
  <c r="R305" i="4"/>
  <c r="V305" i="4"/>
  <c r="S306" i="4"/>
  <c r="W306" i="4"/>
  <c r="T307" i="4"/>
  <c r="X307" i="4"/>
  <c r="U308" i="4"/>
  <c r="R309" i="4"/>
  <c r="V309" i="4"/>
  <c r="S310" i="4"/>
  <c r="W310" i="4"/>
  <c r="T311" i="4"/>
  <c r="X311" i="4"/>
  <c r="U312" i="4"/>
  <c r="R313" i="4"/>
  <c r="V313" i="4"/>
  <c r="S314" i="4"/>
  <c r="W314" i="4"/>
  <c r="T315" i="4"/>
  <c r="X315" i="4"/>
  <c r="U316" i="4"/>
  <c r="R317" i="4"/>
  <c r="Y317" i="4" s="1"/>
  <c r="V317" i="4"/>
  <c r="S318" i="4"/>
  <c r="W318" i="4"/>
  <c r="T319" i="4"/>
  <c r="X319" i="4"/>
  <c r="S322" i="4"/>
  <c r="W322" i="4"/>
  <c r="T323" i="4"/>
  <c r="X323" i="4"/>
  <c r="U324" i="4"/>
  <c r="R325" i="4"/>
  <c r="V325" i="4"/>
  <c r="S326" i="4"/>
  <c r="W326" i="4"/>
  <c r="T327" i="4"/>
  <c r="X327" i="4"/>
  <c r="U328" i="4"/>
  <c r="R329" i="4"/>
  <c r="U279" i="4"/>
  <c r="R280" i="4"/>
  <c r="Y280" i="4" s="1"/>
  <c r="V280" i="4"/>
  <c r="S281" i="4"/>
  <c r="W281" i="4"/>
  <c r="T282" i="4"/>
  <c r="X282" i="4"/>
  <c r="U283" i="4"/>
  <c r="R284" i="4"/>
  <c r="V284" i="4"/>
  <c r="S285" i="4"/>
  <c r="W285" i="4"/>
  <c r="T286" i="4"/>
  <c r="X286" i="4"/>
  <c r="U287" i="4"/>
  <c r="R288" i="4"/>
  <c r="V288" i="4"/>
  <c r="S289" i="4"/>
  <c r="W289" i="4"/>
  <c r="T290" i="4"/>
  <c r="X290" i="4"/>
  <c r="U291" i="4"/>
  <c r="R292" i="4"/>
  <c r="V292" i="4"/>
  <c r="S293" i="4"/>
  <c r="W293" i="4"/>
  <c r="T294" i="4"/>
  <c r="X294" i="4"/>
  <c r="U295" i="4"/>
  <c r="R296" i="4"/>
  <c r="Y296" i="4" s="1"/>
  <c r="V296" i="4"/>
  <c r="S297" i="4"/>
  <c r="W297" i="4"/>
  <c r="T298" i="4"/>
  <c r="X298" i="4"/>
  <c r="U299" i="4"/>
  <c r="R300" i="4"/>
  <c r="V300" i="4"/>
  <c r="S301" i="4"/>
  <c r="W301" i="4"/>
  <c r="T302" i="4"/>
  <c r="X302" i="4"/>
  <c r="U303" i="4"/>
  <c r="R304" i="4"/>
  <c r="V304" i="4"/>
  <c r="S305" i="4"/>
  <c r="W305" i="4"/>
  <c r="T306" i="4"/>
  <c r="X306" i="4"/>
  <c r="U307" i="4"/>
  <c r="R308" i="4"/>
  <c r="V308" i="4"/>
  <c r="S309" i="4"/>
  <c r="W309" i="4"/>
  <c r="T310" i="4"/>
  <c r="X310" i="4"/>
  <c r="U311" i="4"/>
  <c r="R312" i="4"/>
  <c r="V312" i="4"/>
  <c r="S313" i="4"/>
  <c r="W313" i="4"/>
  <c r="T314" i="4"/>
  <c r="X314" i="4"/>
  <c r="U315" i="4"/>
  <c r="R316" i="4"/>
  <c r="V316" i="4"/>
  <c r="S317" i="4"/>
  <c r="W317" i="4"/>
  <c r="T318" i="4"/>
  <c r="X318" i="4"/>
  <c r="U319" i="4"/>
  <c r="T322" i="4"/>
  <c r="X322" i="4"/>
  <c r="U323" i="4"/>
  <c r="R324" i="4"/>
  <c r="V324" i="4"/>
  <c r="S325" i="4"/>
  <c r="W325" i="4"/>
  <c r="T326" i="4"/>
  <c r="X326" i="4"/>
  <c r="U327" i="4"/>
  <c r="R328" i="4"/>
  <c r="Y328" i="4" s="1"/>
  <c r="V328" i="4"/>
  <c r="S329" i="4"/>
  <c r="W329" i="4"/>
  <c r="V279" i="4"/>
  <c r="W280" i="4"/>
  <c r="X281" i="4"/>
  <c r="R283" i="4"/>
  <c r="S284" i="4"/>
  <c r="T285" i="4"/>
  <c r="U286" i="4"/>
  <c r="V287" i="4"/>
  <c r="W288" i="4"/>
  <c r="X289" i="4"/>
  <c r="R291" i="4"/>
  <c r="S292" i="4"/>
  <c r="T293" i="4"/>
  <c r="U294" i="4"/>
  <c r="V295" i="4"/>
  <c r="W296" i="4"/>
  <c r="X297" i="4"/>
  <c r="R299" i="4"/>
  <c r="S300" i="4"/>
  <c r="T301" i="4"/>
  <c r="U302" i="4"/>
  <c r="V303" i="4"/>
  <c r="W304" i="4"/>
  <c r="X305" i="4"/>
  <c r="R307" i="4"/>
  <c r="S308" i="4"/>
  <c r="T309" i="4"/>
  <c r="U310" i="4"/>
  <c r="V311" i="4"/>
  <c r="W312" i="4"/>
  <c r="X313" i="4"/>
  <c r="R315" i="4"/>
  <c r="S316" i="4"/>
  <c r="T317" i="4"/>
  <c r="U318" i="4"/>
  <c r="V319" i="4"/>
  <c r="R322" i="4"/>
  <c r="S323" i="4"/>
  <c r="T324" i="4"/>
  <c r="U325" i="4"/>
  <c r="V326" i="4"/>
  <c r="W327" i="4"/>
  <c r="X328" i="4"/>
  <c r="X329" i="4"/>
  <c r="W279" i="4"/>
  <c r="X280" i="4"/>
  <c r="R282" i="4"/>
  <c r="S283" i="4"/>
  <c r="T284" i="4"/>
  <c r="U285" i="4"/>
  <c r="V286" i="4"/>
  <c r="W287" i="4"/>
  <c r="X288" i="4"/>
  <c r="R290" i="4"/>
  <c r="S291" i="4"/>
  <c r="T292" i="4"/>
  <c r="U293" i="4"/>
  <c r="V294" i="4"/>
  <c r="W295" i="4"/>
  <c r="X296" i="4"/>
  <c r="R298" i="4"/>
  <c r="S299" i="4"/>
  <c r="T300" i="4"/>
  <c r="U301" i="4"/>
  <c r="V302" i="4"/>
  <c r="W303" i="4"/>
  <c r="X304" i="4"/>
  <c r="R306" i="4"/>
  <c r="S307" i="4"/>
  <c r="T308" i="4"/>
  <c r="U309" i="4"/>
  <c r="V310" i="4"/>
  <c r="W311" i="4"/>
  <c r="X312" i="4"/>
  <c r="F38" i="13" s="1"/>
  <c r="R314" i="4"/>
  <c r="S315" i="4"/>
  <c r="T316" i="4"/>
  <c r="U317" i="4"/>
  <c r="V318" i="4"/>
  <c r="W319" i="4"/>
  <c r="U322" i="4"/>
  <c r="V323" i="4"/>
  <c r="W324" i="4"/>
  <c r="X325" i="4"/>
  <c r="R327" i="4"/>
  <c r="S328" i="4"/>
  <c r="T329" i="4"/>
  <c r="R279" i="4"/>
  <c r="T281" i="4"/>
  <c r="U282" i="4"/>
  <c r="W284" i="4"/>
  <c r="R287" i="4"/>
  <c r="T289" i="4"/>
  <c r="V291" i="4"/>
  <c r="X293" i="4"/>
  <c r="S296" i="4"/>
  <c r="U298" i="4"/>
  <c r="W300" i="4"/>
  <c r="X301" i="4"/>
  <c r="S304" i="4"/>
  <c r="U306" i="4"/>
  <c r="W308" i="4"/>
  <c r="R311" i="4"/>
  <c r="U314" i="4"/>
  <c r="V315" i="4"/>
  <c r="X317" i="4"/>
  <c r="V322" i="4"/>
  <c r="X324" i="4"/>
  <c r="S327" i="4"/>
  <c r="U329" i="4"/>
  <c r="T280" i="4"/>
  <c r="V282" i="4"/>
  <c r="W283" i="4"/>
  <c r="R286" i="4"/>
  <c r="U289" i="4"/>
  <c r="W291" i="4"/>
  <c r="R294" i="4"/>
  <c r="Y294" i="4" s="1"/>
  <c r="T296" i="4"/>
  <c r="V298" i="4"/>
  <c r="X300" i="4"/>
  <c r="R302" i="4"/>
  <c r="Y302" i="4" s="1"/>
  <c r="T304" i="4"/>
  <c r="V306" i="4"/>
  <c r="X308" i="4"/>
  <c r="S311" i="4"/>
  <c r="V314" i="4"/>
  <c r="X316" i="4"/>
  <c r="S319" i="4"/>
  <c r="S324" i="4"/>
  <c r="U326" i="4"/>
  <c r="W328" i="4"/>
  <c r="S280" i="4"/>
  <c r="V283" i="4"/>
  <c r="X285" i="4"/>
  <c r="S288" i="4"/>
  <c r="U290" i="4"/>
  <c r="W292" i="4"/>
  <c r="R295" i="4"/>
  <c r="T297" i="4"/>
  <c r="V299" i="4"/>
  <c r="R303" i="4"/>
  <c r="Y303" i="4" s="1"/>
  <c r="T305" i="4"/>
  <c r="V307" i="4"/>
  <c r="X309" i="4"/>
  <c r="S312" i="4"/>
  <c r="T313" i="4"/>
  <c r="W316" i="4"/>
  <c r="R319" i="4"/>
  <c r="W323" i="4"/>
  <c r="R326" i="4"/>
  <c r="T328" i="4"/>
  <c r="S279" i="4"/>
  <c r="U281" i="4"/>
  <c r="X284" i="4"/>
  <c r="S287" i="4"/>
  <c r="T288" i="4"/>
  <c r="V290" i="4"/>
  <c r="X292" i="4"/>
  <c r="S295" i="4"/>
  <c r="U297" i="4"/>
  <c r="W299" i="4"/>
  <c r="S303" i="4"/>
  <c r="U305" i="4"/>
  <c r="W307" i="4"/>
  <c r="R310" i="4"/>
  <c r="Y310" i="4" s="1"/>
  <c r="T312" i="4"/>
  <c r="U313" i="4"/>
  <c r="W315" i="4"/>
  <c r="R318" i="4"/>
  <c r="Y318" i="4" s="1"/>
  <c r="R323" i="4"/>
  <c r="T325" i="4"/>
  <c r="V327" i="4"/>
  <c r="V329" i="4"/>
  <c r="AA5" i="4"/>
  <c r="AB5" i="4"/>
  <c r="AC5" i="4"/>
  <c r="AD5" i="4"/>
  <c r="AE5" i="4"/>
  <c r="AA6" i="4"/>
  <c r="AB6" i="4"/>
  <c r="AC6" i="4"/>
  <c r="AD6" i="4"/>
  <c r="AE6" i="4"/>
  <c r="AA7" i="4"/>
  <c r="AB7" i="4"/>
  <c r="AC7" i="4"/>
  <c r="AD7" i="4"/>
  <c r="AE7" i="4"/>
  <c r="AA8" i="4"/>
  <c r="AB8" i="4"/>
  <c r="AC8" i="4"/>
  <c r="AD8" i="4"/>
  <c r="AE8" i="4"/>
  <c r="AA9" i="4"/>
  <c r="AB9" i="4"/>
  <c r="AC9" i="4"/>
  <c r="AD9" i="4"/>
  <c r="AE9" i="4"/>
  <c r="AA10" i="4"/>
  <c r="AB10" i="4"/>
  <c r="AC10" i="4"/>
  <c r="AD10" i="4"/>
  <c r="AE10" i="4"/>
  <c r="AA11" i="4"/>
  <c r="AB11" i="4"/>
  <c r="AC11" i="4"/>
  <c r="AD11" i="4"/>
  <c r="AE11" i="4"/>
  <c r="AA12" i="4"/>
  <c r="AB12" i="4"/>
  <c r="AC12" i="4"/>
  <c r="AD12" i="4"/>
  <c r="AE12" i="4"/>
  <c r="AA13" i="4"/>
  <c r="AB13" i="4"/>
  <c r="AC13" i="4"/>
  <c r="AD13" i="4"/>
  <c r="AE13" i="4"/>
  <c r="AA14" i="4"/>
  <c r="AB14" i="4"/>
  <c r="AC14" i="4"/>
  <c r="AD14" i="4"/>
  <c r="AE14" i="4"/>
  <c r="AA15" i="4"/>
  <c r="AB15" i="4"/>
  <c r="AC15" i="4"/>
  <c r="AD15" i="4"/>
  <c r="AE15" i="4"/>
  <c r="AA16" i="4"/>
  <c r="AB16" i="4"/>
  <c r="AC16" i="4"/>
  <c r="AD16" i="4"/>
  <c r="AE16" i="4"/>
  <c r="AA17" i="4"/>
  <c r="AB17" i="4"/>
  <c r="AC17" i="4"/>
  <c r="AD17" i="4"/>
  <c r="AE17" i="4"/>
  <c r="AA18" i="4"/>
  <c r="AB18" i="4"/>
  <c r="AC18" i="4"/>
  <c r="AD18" i="4"/>
  <c r="AE18" i="4"/>
  <c r="AA19" i="4"/>
  <c r="AB19" i="4"/>
  <c r="AC19" i="4"/>
  <c r="AD19" i="4"/>
  <c r="AE19" i="4"/>
  <c r="AA20" i="4"/>
  <c r="AB20" i="4"/>
  <c r="AC20" i="4"/>
  <c r="AD20" i="4"/>
  <c r="AE20" i="4"/>
  <c r="AA21" i="4"/>
  <c r="AB21" i="4"/>
  <c r="AC21" i="4"/>
  <c r="AD21" i="4"/>
  <c r="AE21" i="4"/>
  <c r="AA22" i="4"/>
  <c r="AB22" i="4"/>
  <c r="AC22" i="4"/>
  <c r="AD22" i="4"/>
  <c r="AE22" i="4"/>
  <c r="AA23" i="4"/>
  <c r="AB23" i="4"/>
  <c r="AC23" i="4"/>
  <c r="AD23" i="4"/>
  <c r="AE23" i="4"/>
  <c r="AA24" i="4"/>
  <c r="AB24" i="4"/>
  <c r="AC24" i="4"/>
  <c r="AD24" i="4"/>
  <c r="AE24" i="4"/>
  <c r="AA25" i="4"/>
  <c r="AB25" i="4"/>
  <c r="AC25" i="4"/>
  <c r="AD25" i="4"/>
  <c r="AE25" i="4"/>
  <c r="AA26" i="4"/>
  <c r="AB26" i="4"/>
  <c r="AC26" i="4"/>
  <c r="AD26" i="4"/>
  <c r="AE26" i="4"/>
  <c r="AA27" i="4"/>
  <c r="AB27" i="4"/>
  <c r="AC27" i="4"/>
  <c r="AD27" i="4"/>
  <c r="AE27" i="4"/>
  <c r="AA28" i="4"/>
  <c r="AB28" i="4"/>
  <c r="AC28" i="4"/>
  <c r="AD28" i="4"/>
  <c r="AE28" i="4"/>
  <c r="AA29" i="4"/>
  <c r="AB29" i="4"/>
  <c r="AC29" i="4"/>
  <c r="AD29" i="4"/>
  <c r="AE29" i="4"/>
  <c r="AA30" i="4"/>
  <c r="AB30" i="4"/>
  <c r="AC30" i="4"/>
  <c r="AD30" i="4"/>
  <c r="AE30" i="4"/>
  <c r="AA31" i="4"/>
  <c r="AB31" i="4"/>
  <c r="AC31" i="4"/>
  <c r="AD31" i="4"/>
  <c r="AE31" i="4"/>
  <c r="AA32" i="4"/>
  <c r="AB32" i="4"/>
  <c r="AC32" i="4"/>
  <c r="AD32" i="4"/>
  <c r="AE32" i="4"/>
  <c r="AA33" i="4"/>
  <c r="AB33" i="4"/>
  <c r="AC33" i="4"/>
  <c r="AD33" i="4"/>
  <c r="AE33" i="4"/>
  <c r="AA34" i="4"/>
  <c r="AB34" i="4"/>
  <c r="AC34" i="4"/>
  <c r="AD34" i="4"/>
  <c r="AE34" i="4"/>
  <c r="AA35" i="4"/>
  <c r="AB35" i="4"/>
  <c r="AC35" i="4"/>
  <c r="AD35" i="4"/>
  <c r="AE35" i="4"/>
  <c r="AA36" i="4"/>
  <c r="AB36" i="4"/>
  <c r="AC36" i="4"/>
  <c r="AD36" i="4"/>
  <c r="AE36" i="4"/>
  <c r="AA37" i="4"/>
  <c r="AB37" i="4"/>
  <c r="AC37" i="4"/>
  <c r="AD37" i="4"/>
  <c r="AE37" i="4"/>
  <c r="AA38" i="4"/>
  <c r="AB38" i="4"/>
  <c r="AC38" i="4"/>
  <c r="AD38" i="4"/>
  <c r="AE38" i="4"/>
  <c r="AA39" i="4"/>
  <c r="AB39" i="4"/>
  <c r="AC39" i="4"/>
  <c r="AD39" i="4"/>
  <c r="AE39" i="4"/>
  <c r="AA40" i="4"/>
  <c r="AB40" i="4"/>
  <c r="AC40" i="4"/>
  <c r="AD40" i="4"/>
  <c r="AE40" i="4"/>
  <c r="AA41" i="4"/>
  <c r="AB41" i="4"/>
  <c r="AC41" i="4"/>
  <c r="AD41" i="4"/>
  <c r="AE41" i="4"/>
  <c r="AA42" i="4"/>
  <c r="AB42" i="4"/>
  <c r="AC42" i="4"/>
  <c r="AD42" i="4"/>
  <c r="AE42" i="4"/>
  <c r="AA43" i="4"/>
  <c r="AB43" i="4"/>
  <c r="AC43" i="4"/>
  <c r="AD43" i="4"/>
  <c r="AE43" i="4"/>
  <c r="AA44" i="4"/>
  <c r="AB44" i="4"/>
  <c r="AC44" i="4"/>
  <c r="AD44" i="4"/>
  <c r="AE44" i="4"/>
  <c r="AA45" i="4"/>
  <c r="AB45" i="4"/>
  <c r="AC45" i="4"/>
  <c r="AD45" i="4"/>
  <c r="AE45" i="4"/>
  <c r="AA46" i="4"/>
  <c r="AB46" i="4"/>
  <c r="AC46" i="4"/>
  <c r="AD46" i="4"/>
  <c r="AE46" i="4"/>
  <c r="AA47" i="4"/>
  <c r="AB47" i="4"/>
  <c r="AC47" i="4"/>
  <c r="AD47" i="4"/>
  <c r="AE47" i="4"/>
  <c r="AA48" i="4"/>
  <c r="AB48" i="4"/>
  <c r="AC48" i="4"/>
  <c r="AD48" i="4"/>
  <c r="AE48" i="4"/>
  <c r="AA49" i="4"/>
  <c r="AB49" i="4"/>
  <c r="AC49" i="4"/>
  <c r="AD49" i="4"/>
  <c r="AE49" i="4"/>
  <c r="AA50" i="4"/>
  <c r="AB50" i="4"/>
  <c r="AC50" i="4"/>
  <c r="AD50" i="4"/>
  <c r="AE50" i="4"/>
  <c r="AA51" i="4"/>
  <c r="AB51" i="4"/>
  <c r="AC51" i="4"/>
  <c r="AD51" i="4"/>
  <c r="AE51" i="4"/>
  <c r="AA52" i="4"/>
  <c r="AB52" i="4"/>
  <c r="AC52" i="4"/>
  <c r="AD52" i="4"/>
  <c r="AE52" i="4"/>
  <c r="AA53" i="4"/>
  <c r="AB53" i="4"/>
  <c r="AC53" i="4"/>
  <c r="AD53" i="4"/>
  <c r="AE53" i="4"/>
  <c r="AA54" i="4"/>
  <c r="AB54" i="4"/>
  <c r="AC54" i="4"/>
  <c r="AD54" i="4"/>
  <c r="AE54" i="4"/>
  <c r="AA55" i="4"/>
  <c r="AB55" i="4"/>
  <c r="AC55" i="4"/>
  <c r="AD55" i="4"/>
  <c r="AE55" i="4"/>
  <c r="AA56" i="4"/>
  <c r="AB56" i="4"/>
  <c r="AC56" i="4"/>
  <c r="AD56" i="4"/>
  <c r="AE56" i="4"/>
  <c r="AA57" i="4"/>
  <c r="AB57" i="4"/>
  <c r="AC57" i="4"/>
  <c r="AD57" i="4"/>
  <c r="AE57" i="4"/>
  <c r="AA58" i="4"/>
  <c r="AB58" i="4"/>
  <c r="AC58" i="4"/>
  <c r="AD58" i="4"/>
  <c r="AE58" i="4"/>
  <c r="AA59" i="4"/>
  <c r="AB59" i="4"/>
  <c r="AC59" i="4"/>
  <c r="AD59" i="4"/>
  <c r="AE59" i="4"/>
  <c r="AA60" i="4"/>
  <c r="AB60" i="4"/>
  <c r="AC60" i="4"/>
  <c r="AD60" i="4"/>
  <c r="AE60" i="4"/>
  <c r="AA61" i="4"/>
  <c r="AB61" i="4"/>
  <c r="AC61" i="4"/>
  <c r="AD61" i="4"/>
  <c r="AE61" i="4"/>
  <c r="AA62" i="4"/>
  <c r="AB62" i="4"/>
  <c r="AC62" i="4"/>
  <c r="AD62" i="4"/>
  <c r="AE62" i="4"/>
  <c r="AA63" i="4"/>
  <c r="AB63" i="4"/>
  <c r="AC63" i="4"/>
  <c r="AD63" i="4"/>
  <c r="AE63" i="4"/>
  <c r="AA64" i="4"/>
  <c r="AB64" i="4"/>
  <c r="AC64" i="4"/>
  <c r="AD64" i="4"/>
  <c r="AE64" i="4"/>
  <c r="AA65" i="4"/>
  <c r="AB65" i="4"/>
  <c r="AC65" i="4"/>
  <c r="AD65" i="4"/>
  <c r="AE65" i="4"/>
  <c r="AA66" i="4"/>
  <c r="AB66" i="4"/>
  <c r="AC66" i="4"/>
  <c r="AD66" i="4"/>
  <c r="AE66" i="4"/>
  <c r="AA67" i="4"/>
  <c r="AB67" i="4"/>
  <c r="AC67" i="4"/>
  <c r="AD67" i="4"/>
  <c r="AE67" i="4"/>
  <c r="AA68" i="4"/>
  <c r="AB68" i="4"/>
  <c r="AC68" i="4"/>
  <c r="AD68" i="4"/>
  <c r="AE68" i="4"/>
  <c r="AA69" i="4"/>
  <c r="AB69" i="4"/>
  <c r="AC69" i="4"/>
  <c r="AD69" i="4"/>
  <c r="AE69" i="4"/>
  <c r="AA70" i="4"/>
  <c r="AB70" i="4"/>
  <c r="AC70" i="4"/>
  <c r="AD70" i="4"/>
  <c r="AE70" i="4"/>
  <c r="AA71" i="4"/>
  <c r="AB71" i="4"/>
  <c r="AC71" i="4"/>
  <c r="AD71" i="4"/>
  <c r="AE71" i="4"/>
  <c r="AA72" i="4"/>
  <c r="AB72" i="4"/>
  <c r="AC72" i="4"/>
  <c r="AD72" i="4"/>
  <c r="AE72" i="4"/>
  <c r="AA73" i="4"/>
  <c r="AB73" i="4"/>
  <c r="AC73" i="4"/>
  <c r="AD73" i="4"/>
  <c r="AE73" i="4"/>
  <c r="AA74" i="4"/>
  <c r="AB74" i="4"/>
  <c r="AC74" i="4"/>
  <c r="AD74" i="4"/>
  <c r="AE74" i="4"/>
  <c r="AA75" i="4"/>
  <c r="AB75" i="4"/>
  <c r="AC75" i="4"/>
  <c r="AD75" i="4"/>
  <c r="AE75" i="4"/>
  <c r="AA76" i="4"/>
  <c r="AB76" i="4"/>
  <c r="AC76" i="4"/>
  <c r="AD76" i="4"/>
  <c r="AE76" i="4"/>
  <c r="AA77" i="4"/>
  <c r="AB77" i="4"/>
  <c r="AC77" i="4"/>
  <c r="AD77" i="4"/>
  <c r="AE77" i="4"/>
  <c r="AA78" i="4"/>
  <c r="AB78" i="4"/>
  <c r="AC78" i="4"/>
  <c r="AD78" i="4"/>
  <c r="AE78" i="4"/>
  <c r="AA79" i="4"/>
  <c r="AB79" i="4"/>
  <c r="AC79" i="4"/>
  <c r="AD79" i="4"/>
  <c r="AE79" i="4"/>
  <c r="AA80" i="4"/>
  <c r="AB80" i="4"/>
  <c r="AC80" i="4"/>
  <c r="AD80" i="4"/>
  <c r="AE80" i="4"/>
  <c r="AA81" i="4"/>
  <c r="AB81" i="4"/>
  <c r="AC81" i="4"/>
  <c r="AD81" i="4"/>
  <c r="AE81" i="4"/>
  <c r="AA82" i="4"/>
  <c r="AB82" i="4"/>
  <c r="AC82" i="4"/>
  <c r="AD82" i="4"/>
  <c r="AE82" i="4"/>
  <c r="AA83" i="4"/>
  <c r="AB83" i="4"/>
  <c r="AC83" i="4"/>
  <c r="AD83" i="4"/>
  <c r="AE83" i="4"/>
  <c r="AA84" i="4"/>
  <c r="AB84" i="4"/>
  <c r="AC84" i="4"/>
  <c r="AD84" i="4"/>
  <c r="AE84" i="4"/>
  <c r="AA85" i="4"/>
  <c r="AB85" i="4"/>
  <c r="AC85" i="4"/>
  <c r="AD85" i="4"/>
  <c r="AE85" i="4"/>
  <c r="AA86" i="4"/>
  <c r="AB86" i="4"/>
  <c r="AC86" i="4"/>
  <c r="AD86" i="4"/>
  <c r="AE86" i="4"/>
  <c r="AA87" i="4"/>
  <c r="AB87" i="4"/>
  <c r="AC87" i="4"/>
  <c r="AD87" i="4"/>
  <c r="AE87" i="4"/>
  <c r="AA88" i="4"/>
  <c r="AB88" i="4"/>
  <c r="AC88" i="4"/>
  <c r="AD88" i="4"/>
  <c r="AE88" i="4"/>
  <c r="AA89" i="4"/>
  <c r="AB89" i="4"/>
  <c r="AC89" i="4"/>
  <c r="AD89" i="4"/>
  <c r="AE89" i="4"/>
  <c r="AA90" i="4"/>
  <c r="AB90" i="4"/>
  <c r="AC90" i="4"/>
  <c r="AD90" i="4"/>
  <c r="AE90" i="4"/>
  <c r="AA91" i="4"/>
  <c r="AB91" i="4"/>
  <c r="AC91" i="4"/>
  <c r="AD91" i="4"/>
  <c r="AE91" i="4"/>
  <c r="AA92" i="4"/>
  <c r="AB92" i="4"/>
  <c r="AC92" i="4"/>
  <c r="AD92" i="4"/>
  <c r="AE92" i="4"/>
  <c r="AA93" i="4"/>
  <c r="AB93" i="4"/>
  <c r="AC93" i="4"/>
  <c r="AD93" i="4"/>
  <c r="AE93" i="4"/>
  <c r="AA94" i="4"/>
  <c r="AB94" i="4"/>
  <c r="AC94" i="4"/>
  <c r="AD94" i="4"/>
  <c r="AE94" i="4"/>
  <c r="AA95" i="4"/>
  <c r="AB95" i="4"/>
  <c r="AC95" i="4"/>
  <c r="AD95" i="4"/>
  <c r="AE95" i="4"/>
  <c r="AA96" i="4"/>
  <c r="AB96" i="4"/>
  <c r="AC96" i="4"/>
  <c r="AD96" i="4"/>
  <c r="AE96" i="4"/>
  <c r="AA97" i="4"/>
  <c r="AB97" i="4"/>
  <c r="AC97" i="4"/>
  <c r="AD97" i="4"/>
  <c r="AE97" i="4"/>
  <c r="AA98" i="4"/>
  <c r="AB98" i="4"/>
  <c r="AC98" i="4"/>
  <c r="AD98" i="4"/>
  <c r="AE98" i="4"/>
  <c r="AA99" i="4"/>
  <c r="AB99" i="4"/>
  <c r="AC99" i="4"/>
  <c r="AD99" i="4"/>
  <c r="AE99" i="4"/>
  <c r="AA100" i="4"/>
  <c r="AB100" i="4"/>
  <c r="AC100" i="4"/>
  <c r="AD100" i="4"/>
  <c r="AE100" i="4"/>
  <c r="AA101" i="4"/>
  <c r="AB101" i="4"/>
  <c r="AC101" i="4"/>
  <c r="AD101" i="4"/>
  <c r="AE101" i="4"/>
  <c r="AA102" i="4"/>
  <c r="AB102" i="4"/>
  <c r="AC102" i="4"/>
  <c r="AD102" i="4"/>
  <c r="AE102" i="4"/>
  <c r="AA103" i="4"/>
  <c r="AB103" i="4"/>
  <c r="AC103" i="4"/>
  <c r="AD103" i="4"/>
  <c r="AE103" i="4"/>
  <c r="AA104" i="4"/>
  <c r="AB104" i="4"/>
  <c r="AC104" i="4"/>
  <c r="AD104" i="4"/>
  <c r="AE104" i="4"/>
  <c r="AA105" i="4"/>
  <c r="AB105" i="4"/>
  <c r="AC105" i="4"/>
  <c r="AD105" i="4"/>
  <c r="AE105" i="4"/>
  <c r="AA106" i="4"/>
  <c r="AB106" i="4"/>
  <c r="AC106" i="4"/>
  <c r="AD106" i="4"/>
  <c r="AE106" i="4"/>
  <c r="AA107" i="4"/>
  <c r="AB107" i="4"/>
  <c r="AC107" i="4"/>
  <c r="AD107" i="4"/>
  <c r="AE107" i="4"/>
  <c r="AA108" i="4"/>
  <c r="AB108" i="4"/>
  <c r="AC108" i="4"/>
  <c r="AD108" i="4"/>
  <c r="AE108" i="4"/>
  <c r="AA109" i="4"/>
  <c r="AB109" i="4"/>
  <c r="AC109" i="4"/>
  <c r="AD109" i="4"/>
  <c r="AE109" i="4"/>
  <c r="AA110" i="4"/>
  <c r="AB110" i="4"/>
  <c r="AC110" i="4"/>
  <c r="AD110" i="4"/>
  <c r="AE110" i="4"/>
  <c r="AA111" i="4"/>
  <c r="AB111" i="4"/>
  <c r="AC111" i="4"/>
  <c r="AD111" i="4"/>
  <c r="AE111" i="4"/>
  <c r="AA112" i="4"/>
  <c r="AB112" i="4"/>
  <c r="AC112" i="4"/>
  <c r="AD112" i="4"/>
  <c r="AE112" i="4"/>
  <c r="AA113" i="4"/>
  <c r="AB113" i="4"/>
  <c r="AC113" i="4"/>
  <c r="AD113" i="4"/>
  <c r="AE113" i="4"/>
  <c r="AA114" i="4"/>
  <c r="AB114" i="4"/>
  <c r="AC114" i="4"/>
  <c r="AD114" i="4"/>
  <c r="AE114" i="4"/>
  <c r="AA115" i="4"/>
  <c r="AB115" i="4"/>
  <c r="AC115" i="4"/>
  <c r="AD115" i="4"/>
  <c r="AE115" i="4"/>
  <c r="AA116" i="4"/>
  <c r="AB116" i="4"/>
  <c r="AC116" i="4"/>
  <c r="AD116" i="4"/>
  <c r="AE116" i="4"/>
  <c r="AA117" i="4"/>
  <c r="AB117" i="4"/>
  <c r="AC117" i="4"/>
  <c r="AD117" i="4"/>
  <c r="AE117" i="4"/>
  <c r="AA118" i="4"/>
  <c r="AB118" i="4"/>
  <c r="AC118" i="4"/>
  <c r="AD118" i="4"/>
  <c r="AE118" i="4"/>
  <c r="AA119" i="4"/>
  <c r="AB119" i="4"/>
  <c r="AC119" i="4"/>
  <c r="AD119" i="4"/>
  <c r="AE119" i="4"/>
  <c r="AA120" i="4"/>
  <c r="AB120" i="4"/>
  <c r="AC120" i="4"/>
  <c r="AD120" i="4"/>
  <c r="AE120" i="4"/>
  <c r="AA121" i="4"/>
  <c r="AB121" i="4"/>
  <c r="AC121" i="4"/>
  <c r="AD121" i="4"/>
  <c r="AE121" i="4"/>
  <c r="AA122" i="4"/>
  <c r="AB122" i="4"/>
  <c r="AC122" i="4"/>
  <c r="AD122" i="4"/>
  <c r="AE122" i="4"/>
  <c r="AA123" i="4"/>
  <c r="AB123" i="4"/>
  <c r="AC123" i="4"/>
  <c r="AD123" i="4"/>
  <c r="AE123" i="4"/>
  <c r="AA124" i="4"/>
  <c r="AB124" i="4"/>
  <c r="AC124" i="4"/>
  <c r="AD124" i="4"/>
  <c r="AE124" i="4"/>
  <c r="AA125" i="4"/>
  <c r="AB125" i="4"/>
  <c r="AC125" i="4"/>
  <c r="AD125" i="4"/>
  <c r="AE125" i="4"/>
  <c r="AA126" i="4"/>
  <c r="AB126" i="4"/>
  <c r="AC126" i="4"/>
  <c r="AD126" i="4"/>
  <c r="AE126" i="4"/>
  <c r="AA127" i="4"/>
  <c r="AB127" i="4"/>
  <c r="AC127" i="4"/>
  <c r="AD127" i="4"/>
  <c r="AE127" i="4"/>
  <c r="AA128" i="4"/>
  <c r="AB128" i="4"/>
  <c r="AC128" i="4"/>
  <c r="AD128" i="4"/>
  <c r="AE128" i="4"/>
  <c r="AA129" i="4"/>
  <c r="AB129" i="4"/>
  <c r="AC129" i="4"/>
  <c r="AD129" i="4"/>
  <c r="AE129" i="4"/>
  <c r="AA130" i="4"/>
  <c r="AB130" i="4"/>
  <c r="AC130" i="4"/>
  <c r="AD130" i="4"/>
  <c r="AE130" i="4"/>
  <c r="AA131" i="4"/>
  <c r="AB131" i="4"/>
  <c r="AC131" i="4"/>
  <c r="AD131" i="4"/>
  <c r="AE131" i="4"/>
  <c r="AA132" i="4"/>
  <c r="AB132" i="4"/>
  <c r="AC132" i="4"/>
  <c r="AD132" i="4"/>
  <c r="AE132" i="4"/>
  <c r="AA133" i="4"/>
  <c r="AB133" i="4"/>
  <c r="AC133" i="4"/>
  <c r="AD133" i="4"/>
  <c r="AE133" i="4"/>
  <c r="AA134" i="4"/>
  <c r="AB134" i="4"/>
  <c r="AC134" i="4"/>
  <c r="AD134" i="4"/>
  <c r="AE134" i="4"/>
  <c r="AA135" i="4"/>
  <c r="AB135" i="4"/>
  <c r="AC135" i="4"/>
  <c r="AD135" i="4"/>
  <c r="AE135" i="4"/>
  <c r="AA136" i="4"/>
  <c r="AB136" i="4"/>
  <c r="AC136" i="4"/>
  <c r="AD136" i="4"/>
  <c r="AE136" i="4"/>
  <c r="AA137" i="4"/>
  <c r="AB137" i="4"/>
  <c r="AC137" i="4"/>
  <c r="AD137" i="4"/>
  <c r="AE137" i="4"/>
  <c r="AA138" i="4"/>
  <c r="AB138" i="4"/>
  <c r="AC138" i="4"/>
  <c r="AD138" i="4"/>
  <c r="AE138" i="4"/>
  <c r="AA139" i="4"/>
  <c r="AB139" i="4"/>
  <c r="AC139" i="4"/>
  <c r="AD139" i="4"/>
  <c r="AE139" i="4"/>
  <c r="AA140" i="4"/>
  <c r="AB140" i="4"/>
  <c r="AC140" i="4"/>
  <c r="AD140" i="4"/>
  <c r="AE140" i="4"/>
  <c r="AA141" i="4"/>
  <c r="AB141" i="4"/>
  <c r="AC141" i="4"/>
  <c r="AD141" i="4"/>
  <c r="AE141" i="4"/>
  <c r="AA142" i="4"/>
  <c r="AB142" i="4"/>
  <c r="AC142" i="4"/>
  <c r="AD142" i="4"/>
  <c r="AE142" i="4"/>
  <c r="AA143" i="4"/>
  <c r="AB143" i="4"/>
  <c r="AC143" i="4"/>
  <c r="AD143" i="4"/>
  <c r="AE143" i="4"/>
  <c r="AA144" i="4"/>
  <c r="AB144" i="4"/>
  <c r="AC144" i="4"/>
  <c r="AD144" i="4"/>
  <c r="AE144" i="4"/>
  <c r="AA145" i="4"/>
  <c r="AB145" i="4"/>
  <c r="AC145" i="4"/>
  <c r="AD145" i="4"/>
  <c r="AE145" i="4"/>
  <c r="AA146" i="4"/>
  <c r="AB146" i="4"/>
  <c r="AC146" i="4"/>
  <c r="AD146" i="4"/>
  <c r="AE146" i="4"/>
  <c r="AA147" i="4"/>
  <c r="AB147" i="4"/>
  <c r="AC147" i="4"/>
  <c r="AD147" i="4"/>
  <c r="AE147" i="4"/>
  <c r="AA148" i="4"/>
  <c r="AB148" i="4"/>
  <c r="AC148" i="4"/>
  <c r="AD148" i="4"/>
  <c r="AE148" i="4"/>
  <c r="AA149" i="4"/>
  <c r="AB149" i="4"/>
  <c r="AC149" i="4"/>
  <c r="AD149" i="4"/>
  <c r="AE149" i="4"/>
  <c r="AA150" i="4"/>
  <c r="AB150" i="4"/>
  <c r="AC150" i="4"/>
  <c r="AD150" i="4"/>
  <c r="AE150" i="4"/>
  <c r="AA151" i="4"/>
  <c r="AB151" i="4"/>
  <c r="AC151" i="4"/>
  <c r="AD151" i="4"/>
  <c r="AE151" i="4"/>
  <c r="AA152" i="4"/>
  <c r="AB152" i="4"/>
  <c r="AC152" i="4"/>
  <c r="AD152" i="4"/>
  <c r="AE152" i="4"/>
  <c r="AA153" i="4"/>
  <c r="AB153" i="4"/>
  <c r="AC153" i="4"/>
  <c r="AD153" i="4"/>
  <c r="AE153" i="4"/>
  <c r="AA154" i="4"/>
  <c r="AB154" i="4"/>
  <c r="AC154" i="4"/>
  <c r="AD154" i="4"/>
  <c r="AE154" i="4"/>
  <c r="AA155" i="4"/>
  <c r="AB155" i="4"/>
  <c r="AC155" i="4"/>
  <c r="AD155" i="4"/>
  <c r="AE155" i="4"/>
  <c r="AA156" i="4"/>
  <c r="AB156" i="4"/>
  <c r="AC156" i="4"/>
  <c r="AD156" i="4"/>
  <c r="AE156" i="4"/>
  <c r="AA157" i="4"/>
  <c r="AB157" i="4"/>
  <c r="AC157" i="4"/>
  <c r="AD157" i="4"/>
  <c r="AE157" i="4"/>
  <c r="AA158" i="4"/>
  <c r="AB158" i="4"/>
  <c r="AC158" i="4"/>
  <c r="AD158" i="4"/>
  <c r="AE158" i="4"/>
  <c r="AA159" i="4"/>
  <c r="AB159" i="4"/>
  <c r="AC159" i="4"/>
  <c r="AD159" i="4"/>
  <c r="AE159" i="4"/>
  <c r="AA160" i="4"/>
  <c r="AB160" i="4"/>
  <c r="AC160" i="4"/>
  <c r="AD160" i="4"/>
  <c r="AE160" i="4"/>
  <c r="AA161" i="4"/>
  <c r="AB161" i="4"/>
  <c r="AC161" i="4"/>
  <c r="AD161" i="4"/>
  <c r="AE161" i="4"/>
  <c r="AA162" i="4"/>
  <c r="AB162" i="4"/>
  <c r="AC162" i="4"/>
  <c r="AD162" i="4"/>
  <c r="AE162" i="4"/>
  <c r="AA163" i="4"/>
  <c r="AB163" i="4"/>
  <c r="AC163" i="4"/>
  <c r="AD163" i="4"/>
  <c r="AE163" i="4"/>
  <c r="AA164" i="4"/>
  <c r="AB164" i="4"/>
  <c r="AC164" i="4"/>
  <c r="AD164" i="4"/>
  <c r="AE164" i="4"/>
  <c r="AA165" i="4"/>
  <c r="AB165" i="4"/>
  <c r="AC165" i="4"/>
  <c r="AD165" i="4"/>
  <c r="AE165" i="4"/>
  <c r="AA166" i="4"/>
  <c r="AB166" i="4"/>
  <c r="AC166" i="4"/>
  <c r="AD166" i="4"/>
  <c r="AE166" i="4"/>
  <c r="AA167" i="4"/>
  <c r="AB167" i="4"/>
  <c r="AC167" i="4"/>
  <c r="AD167" i="4"/>
  <c r="AE167" i="4"/>
  <c r="AA168" i="4"/>
  <c r="AB168" i="4"/>
  <c r="AC168" i="4"/>
  <c r="AD168" i="4"/>
  <c r="AE168" i="4"/>
  <c r="AA169" i="4"/>
  <c r="AB169" i="4"/>
  <c r="AC169" i="4"/>
  <c r="AD169" i="4"/>
  <c r="AE169" i="4"/>
  <c r="AA170" i="4"/>
  <c r="AB170" i="4"/>
  <c r="AC170" i="4"/>
  <c r="AD170" i="4"/>
  <c r="AE170" i="4"/>
  <c r="AA171" i="4"/>
  <c r="AB171" i="4"/>
  <c r="AC171" i="4"/>
  <c r="AD171" i="4"/>
  <c r="AE171" i="4"/>
  <c r="AA172" i="4"/>
  <c r="AB172" i="4"/>
  <c r="AC172" i="4"/>
  <c r="AD172" i="4"/>
  <c r="AE172" i="4"/>
  <c r="AA173" i="4"/>
  <c r="AB173" i="4"/>
  <c r="AC173" i="4"/>
  <c r="AD173" i="4"/>
  <c r="AE173" i="4"/>
  <c r="AA174" i="4"/>
  <c r="AB174" i="4"/>
  <c r="AC174" i="4"/>
  <c r="AD174" i="4"/>
  <c r="AE174" i="4"/>
  <c r="AA175" i="4"/>
  <c r="AB175" i="4"/>
  <c r="AC175" i="4"/>
  <c r="AD175" i="4"/>
  <c r="AE175" i="4"/>
  <c r="AA176" i="4"/>
  <c r="AB176" i="4"/>
  <c r="AC176" i="4"/>
  <c r="AD176" i="4"/>
  <c r="AE176" i="4"/>
  <c r="AA177" i="4"/>
  <c r="AB177" i="4"/>
  <c r="AC177" i="4"/>
  <c r="AD177" i="4"/>
  <c r="AE177" i="4"/>
  <c r="AA178" i="4"/>
  <c r="AB178" i="4"/>
  <c r="AC178" i="4"/>
  <c r="AD178" i="4"/>
  <c r="AE178" i="4"/>
  <c r="AA179" i="4"/>
  <c r="AB179" i="4"/>
  <c r="AC179" i="4"/>
  <c r="AD179" i="4"/>
  <c r="AE179" i="4"/>
  <c r="AA180" i="4"/>
  <c r="AB180" i="4"/>
  <c r="AC180" i="4"/>
  <c r="AD180" i="4"/>
  <c r="AE180" i="4"/>
  <c r="AA181" i="4"/>
  <c r="AB181" i="4"/>
  <c r="AC181" i="4"/>
  <c r="AD181" i="4"/>
  <c r="AE181" i="4"/>
  <c r="AA182" i="4"/>
  <c r="AB182" i="4"/>
  <c r="AC182" i="4"/>
  <c r="AD182" i="4"/>
  <c r="AE182" i="4"/>
  <c r="AA183" i="4"/>
  <c r="AB183" i="4"/>
  <c r="AC183" i="4"/>
  <c r="AD183" i="4"/>
  <c r="AE183" i="4"/>
  <c r="AA184" i="4"/>
  <c r="AB184" i="4"/>
  <c r="AC184" i="4"/>
  <c r="AD184" i="4"/>
  <c r="AE184" i="4"/>
  <c r="AA185" i="4"/>
  <c r="AB185" i="4"/>
  <c r="AC185" i="4"/>
  <c r="AD185" i="4"/>
  <c r="AE185" i="4"/>
  <c r="AA186" i="4"/>
  <c r="AB186" i="4"/>
  <c r="AC186" i="4"/>
  <c r="AD186" i="4"/>
  <c r="AE186" i="4"/>
  <c r="AA187" i="4"/>
  <c r="AB187" i="4"/>
  <c r="AC187" i="4"/>
  <c r="AD187" i="4"/>
  <c r="AE187" i="4"/>
  <c r="AA188" i="4"/>
  <c r="AB188" i="4"/>
  <c r="AC188" i="4"/>
  <c r="AD188" i="4"/>
  <c r="AE188" i="4"/>
  <c r="AA189" i="4"/>
  <c r="AB189" i="4"/>
  <c r="AC189" i="4"/>
  <c r="AD189" i="4"/>
  <c r="AE189" i="4"/>
  <c r="AA190" i="4"/>
  <c r="AB190" i="4"/>
  <c r="AC190" i="4"/>
  <c r="AD190" i="4"/>
  <c r="AE190" i="4"/>
  <c r="AA191" i="4"/>
  <c r="AB191" i="4"/>
  <c r="AC191" i="4"/>
  <c r="AD191" i="4"/>
  <c r="AE191" i="4"/>
  <c r="AA192" i="4"/>
  <c r="AB192" i="4"/>
  <c r="AC192" i="4"/>
  <c r="AD192" i="4"/>
  <c r="AE192" i="4"/>
  <c r="AA193" i="4"/>
  <c r="AB193" i="4"/>
  <c r="AC193" i="4"/>
  <c r="AD193" i="4"/>
  <c r="AE193" i="4"/>
  <c r="AA194" i="4"/>
  <c r="AB194" i="4"/>
  <c r="AC194" i="4"/>
  <c r="AD194" i="4"/>
  <c r="AE194" i="4"/>
  <c r="AA195" i="4"/>
  <c r="AB195" i="4"/>
  <c r="AC195" i="4"/>
  <c r="AD195" i="4"/>
  <c r="AE195" i="4"/>
  <c r="AA196" i="4"/>
  <c r="AB196" i="4"/>
  <c r="AC196" i="4"/>
  <c r="AD196" i="4"/>
  <c r="AE196" i="4"/>
  <c r="AA197" i="4"/>
  <c r="AB197" i="4"/>
  <c r="AC197" i="4"/>
  <c r="AD197" i="4"/>
  <c r="AE197" i="4"/>
  <c r="AA198" i="4"/>
  <c r="AB198" i="4"/>
  <c r="AC198" i="4"/>
  <c r="AD198" i="4"/>
  <c r="AE198" i="4"/>
  <c r="AA199" i="4"/>
  <c r="AB199" i="4"/>
  <c r="AC199" i="4"/>
  <c r="AD199" i="4"/>
  <c r="AE199" i="4"/>
  <c r="AA200" i="4"/>
  <c r="AB200" i="4"/>
  <c r="AC200" i="4"/>
  <c r="AD200" i="4"/>
  <c r="AE200" i="4"/>
  <c r="AA201" i="4"/>
  <c r="AB201" i="4"/>
  <c r="AC201" i="4"/>
  <c r="AD201" i="4"/>
  <c r="AE201" i="4"/>
  <c r="AA202" i="4"/>
  <c r="AB202" i="4"/>
  <c r="AC202" i="4"/>
  <c r="AD202" i="4"/>
  <c r="AE202" i="4"/>
  <c r="AA203" i="4"/>
  <c r="AB203" i="4"/>
  <c r="AC203" i="4"/>
  <c r="AD203" i="4"/>
  <c r="AE203" i="4"/>
  <c r="AA204" i="4"/>
  <c r="AB204" i="4"/>
  <c r="AC204" i="4"/>
  <c r="AD204" i="4"/>
  <c r="AE204" i="4"/>
  <c r="AA205" i="4"/>
  <c r="AB205" i="4"/>
  <c r="AC205" i="4"/>
  <c r="AD205" i="4"/>
  <c r="AE205" i="4"/>
  <c r="AA206" i="4"/>
  <c r="AB206" i="4"/>
  <c r="AC206" i="4"/>
  <c r="AD206" i="4"/>
  <c r="AE206" i="4"/>
  <c r="AA207" i="4"/>
  <c r="AB207" i="4"/>
  <c r="AC207" i="4"/>
  <c r="AD207" i="4"/>
  <c r="AE207" i="4"/>
  <c r="AA208" i="4"/>
  <c r="AB208" i="4"/>
  <c r="AC208" i="4"/>
  <c r="AD208" i="4"/>
  <c r="AE208" i="4"/>
  <c r="AA209" i="4"/>
  <c r="AB209" i="4"/>
  <c r="AC209" i="4"/>
  <c r="AD209" i="4"/>
  <c r="AE209" i="4"/>
  <c r="AA210" i="4"/>
  <c r="AB210" i="4"/>
  <c r="AC210" i="4"/>
  <c r="AD210" i="4"/>
  <c r="AE210" i="4"/>
  <c r="AA211" i="4"/>
  <c r="AB211" i="4"/>
  <c r="AC211" i="4"/>
  <c r="AD211" i="4"/>
  <c r="AE211" i="4"/>
  <c r="AA212" i="4"/>
  <c r="AB212" i="4"/>
  <c r="AC212" i="4"/>
  <c r="AD212" i="4"/>
  <c r="AE212" i="4"/>
  <c r="AA213" i="4"/>
  <c r="AB213" i="4"/>
  <c r="AC213" i="4"/>
  <c r="AD213" i="4"/>
  <c r="AE213" i="4"/>
  <c r="AA214" i="4"/>
  <c r="AB214" i="4"/>
  <c r="AC214" i="4"/>
  <c r="AD214" i="4"/>
  <c r="AE214" i="4"/>
  <c r="AA215" i="4"/>
  <c r="AB215" i="4"/>
  <c r="AC215" i="4"/>
  <c r="AD215" i="4"/>
  <c r="AE215" i="4"/>
  <c r="AA216" i="4"/>
  <c r="AB216" i="4"/>
  <c r="AC216" i="4"/>
  <c r="AD216" i="4"/>
  <c r="AE216" i="4"/>
  <c r="AA217" i="4"/>
  <c r="AB217" i="4"/>
  <c r="AC217" i="4"/>
  <c r="AD217" i="4"/>
  <c r="AE217" i="4"/>
  <c r="AA218" i="4"/>
  <c r="AB218" i="4"/>
  <c r="AC218" i="4"/>
  <c r="AD218" i="4"/>
  <c r="AE218" i="4"/>
  <c r="AA219" i="4"/>
  <c r="AB219" i="4"/>
  <c r="AC219" i="4"/>
  <c r="AD219" i="4"/>
  <c r="AE219" i="4"/>
  <c r="AA220" i="4"/>
  <c r="AB220" i="4"/>
  <c r="AC220" i="4"/>
  <c r="AD220" i="4"/>
  <c r="AE220" i="4"/>
  <c r="AA221" i="4"/>
  <c r="AB221" i="4"/>
  <c r="AC221" i="4"/>
  <c r="AD221" i="4"/>
  <c r="AE221" i="4"/>
  <c r="AA222" i="4"/>
  <c r="AB222" i="4"/>
  <c r="AC222" i="4"/>
  <c r="AD222" i="4"/>
  <c r="AE222" i="4"/>
  <c r="AA223" i="4"/>
  <c r="AB223" i="4"/>
  <c r="AC223" i="4"/>
  <c r="AD223" i="4"/>
  <c r="AE223" i="4"/>
  <c r="AA224" i="4"/>
  <c r="AB224" i="4"/>
  <c r="AC224" i="4"/>
  <c r="AD224" i="4"/>
  <c r="AE224" i="4"/>
  <c r="AA225" i="4"/>
  <c r="AB225" i="4"/>
  <c r="AC225" i="4"/>
  <c r="AD225" i="4"/>
  <c r="AE225" i="4"/>
  <c r="AA226" i="4"/>
  <c r="AB226" i="4"/>
  <c r="AC226" i="4"/>
  <c r="AD226" i="4"/>
  <c r="AE226" i="4"/>
  <c r="AA227" i="4"/>
  <c r="AB227" i="4"/>
  <c r="AC227" i="4"/>
  <c r="AD227" i="4"/>
  <c r="AE227" i="4"/>
  <c r="AA228" i="4"/>
  <c r="AB228" i="4"/>
  <c r="AC228" i="4"/>
  <c r="AD228" i="4"/>
  <c r="AE228" i="4"/>
  <c r="AA229" i="4"/>
  <c r="AB229" i="4"/>
  <c r="AC229" i="4"/>
  <c r="AD229" i="4"/>
  <c r="AE229" i="4"/>
  <c r="AA230" i="4"/>
  <c r="AB230" i="4"/>
  <c r="AC230" i="4"/>
  <c r="AD230" i="4"/>
  <c r="AE230" i="4"/>
  <c r="AA231" i="4"/>
  <c r="AB231" i="4"/>
  <c r="AC231" i="4"/>
  <c r="AD231" i="4"/>
  <c r="AE231" i="4"/>
  <c r="AA232" i="4"/>
  <c r="AB232" i="4"/>
  <c r="AC232" i="4"/>
  <c r="AD232" i="4"/>
  <c r="AE232" i="4"/>
  <c r="AA233" i="4"/>
  <c r="AB233" i="4"/>
  <c r="AC233" i="4"/>
  <c r="AD233" i="4"/>
  <c r="AE233" i="4"/>
  <c r="AA234" i="4"/>
  <c r="AB234" i="4"/>
  <c r="AC234" i="4"/>
  <c r="AD234" i="4"/>
  <c r="AE234" i="4"/>
  <c r="AA235" i="4"/>
  <c r="AB235" i="4"/>
  <c r="AC235" i="4"/>
  <c r="AD235" i="4"/>
  <c r="AE235" i="4"/>
  <c r="AA236" i="4"/>
  <c r="AB236" i="4"/>
  <c r="AC236" i="4"/>
  <c r="AD236" i="4"/>
  <c r="AE236" i="4"/>
  <c r="AA237" i="4"/>
  <c r="AB237" i="4"/>
  <c r="AC237" i="4"/>
  <c r="AD237" i="4"/>
  <c r="AE237" i="4"/>
  <c r="AA238" i="4"/>
  <c r="AB238" i="4"/>
  <c r="AC238" i="4"/>
  <c r="AD238" i="4"/>
  <c r="AE238" i="4"/>
  <c r="AA239" i="4"/>
  <c r="AB239" i="4"/>
  <c r="AC239" i="4"/>
  <c r="AD239" i="4"/>
  <c r="AE239" i="4"/>
  <c r="AA240" i="4"/>
  <c r="AB240" i="4"/>
  <c r="AC240" i="4"/>
  <c r="AD240" i="4"/>
  <c r="AE240" i="4"/>
  <c r="AA241" i="4"/>
  <c r="AB241" i="4"/>
  <c r="AC241" i="4"/>
  <c r="AD241" i="4"/>
  <c r="AE241" i="4"/>
  <c r="AA242" i="4"/>
  <c r="AB242" i="4"/>
  <c r="AC242" i="4"/>
  <c r="AD242" i="4"/>
  <c r="AE242" i="4"/>
  <c r="AA243" i="4"/>
  <c r="AB243" i="4"/>
  <c r="AC243" i="4"/>
  <c r="AD243" i="4"/>
  <c r="AE243" i="4"/>
  <c r="AA244" i="4"/>
  <c r="AB244" i="4"/>
  <c r="AC244" i="4"/>
  <c r="AD244" i="4"/>
  <c r="AE244" i="4"/>
  <c r="AA245" i="4"/>
  <c r="AB245" i="4"/>
  <c r="AC245" i="4"/>
  <c r="AD245" i="4"/>
  <c r="AE245" i="4"/>
  <c r="AA246" i="4"/>
  <c r="AB246" i="4"/>
  <c r="AC246" i="4"/>
  <c r="AD246" i="4"/>
  <c r="AE246" i="4"/>
  <c r="AA247" i="4"/>
  <c r="AB247" i="4"/>
  <c r="AC247" i="4"/>
  <c r="AD247" i="4"/>
  <c r="AE247" i="4"/>
  <c r="AA248" i="4"/>
  <c r="AB248" i="4"/>
  <c r="AC248" i="4"/>
  <c r="AD248" i="4"/>
  <c r="AE248" i="4"/>
  <c r="AA249" i="4"/>
  <c r="AB249" i="4"/>
  <c r="AC249" i="4"/>
  <c r="AD249" i="4"/>
  <c r="AE249" i="4"/>
  <c r="AA250" i="4"/>
  <c r="AB250" i="4"/>
  <c r="AC250" i="4"/>
  <c r="AD250" i="4"/>
  <c r="AE250" i="4"/>
  <c r="AA251" i="4"/>
  <c r="AB251" i="4"/>
  <c r="AC251" i="4"/>
  <c r="AD251" i="4"/>
  <c r="AE251" i="4"/>
  <c r="AA252" i="4"/>
  <c r="AB252" i="4"/>
  <c r="AC252" i="4"/>
  <c r="AD252" i="4"/>
  <c r="AE252" i="4"/>
  <c r="AA253" i="4"/>
  <c r="AB253" i="4"/>
  <c r="AC253" i="4"/>
  <c r="AD253" i="4"/>
  <c r="AE253" i="4"/>
  <c r="AA254" i="4"/>
  <c r="AB254" i="4"/>
  <c r="AC254" i="4"/>
  <c r="AD254" i="4"/>
  <c r="AE254" i="4"/>
  <c r="AA255" i="4"/>
  <c r="AB255" i="4"/>
  <c r="AC255" i="4"/>
  <c r="AD255" i="4"/>
  <c r="AE255" i="4"/>
  <c r="AA256" i="4"/>
  <c r="AB256" i="4"/>
  <c r="AC256" i="4"/>
  <c r="AD256" i="4"/>
  <c r="AE256" i="4"/>
  <c r="AA257" i="4"/>
  <c r="AB257" i="4"/>
  <c r="AC257" i="4"/>
  <c r="AD257" i="4"/>
  <c r="AE257" i="4"/>
  <c r="AA258" i="4"/>
  <c r="AB258" i="4"/>
  <c r="AC258" i="4"/>
  <c r="AD258" i="4"/>
  <c r="AE258" i="4"/>
  <c r="AA259" i="4"/>
  <c r="AB259" i="4"/>
  <c r="AC259" i="4"/>
  <c r="AD259" i="4"/>
  <c r="AE259" i="4"/>
  <c r="AA260" i="4"/>
  <c r="AB260" i="4"/>
  <c r="AC260" i="4"/>
  <c r="AD260" i="4"/>
  <c r="AE260" i="4"/>
  <c r="AA261" i="4"/>
  <c r="AB261" i="4"/>
  <c r="AC261" i="4"/>
  <c r="AD261" i="4"/>
  <c r="AE261" i="4"/>
  <c r="AA262" i="4"/>
  <c r="AB262" i="4"/>
  <c r="AC262" i="4"/>
  <c r="AD262" i="4"/>
  <c r="AE262" i="4"/>
  <c r="AA263" i="4"/>
  <c r="AB263" i="4"/>
  <c r="AC263" i="4"/>
  <c r="AD263" i="4"/>
  <c r="AE263" i="4"/>
  <c r="AA264" i="4"/>
  <c r="AB264" i="4"/>
  <c r="AC264" i="4"/>
  <c r="AD264" i="4"/>
  <c r="AE264" i="4"/>
  <c r="AA265" i="4"/>
  <c r="AB265" i="4"/>
  <c r="AC265" i="4"/>
  <c r="AD265" i="4"/>
  <c r="AE265" i="4"/>
  <c r="AA266" i="4"/>
  <c r="AB266" i="4"/>
  <c r="AC266" i="4"/>
  <c r="AD266" i="4"/>
  <c r="AE266" i="4"/>
  <c r="AA267" i="4"/>
  <c r="AB267" i="4"/>
  <c r="AC267" i="4"/>
  <c r="AD267" i="4"/>
  <c r="AE267" i="4"/>
  <c r="AA268" i="4"/>
  <c r="AB268" i="4"/>
  <c r="AC268" i="4"/>
  <c r="AD268" i="4"/>
  <c r="AE268" i="4"/>
  <c r="AA269" i="4"/>
  <c r="AB269" i="4"/>
  <c r="AC269" i="4"/>
  <c r="AD269" i="4"/>
  <c r="AE269" i="4"/>
  <c r="AA270" i="4"/>
  <c r="AB270" i="4"/>
  <c r="AC270" i="4"/>
  <c r="AD270" i="4"/>
  <c r="AE270" i="4"/>
  <c r="AA271" i="4"/>
  <c r="AB271" i="4"/>
  <c r="AC271" i="4"/>
  <c r="AD271" i="4"/>
  <c r="AE271" i="4"/>
  <c r="AA272" i="4"/>
  <c r="AB272" i="4"/>
  <c r="AC272" i="4"/>
  <c r="AD272" i="4"/>
  <c r="AE272" i="4"/>
  <c r="AA273" i="4"/>
  <c r="AB273" i="4"/>
  <c r="AC273" i="4"/>
  <c r="AD273" i="4"/>
  <c r="AE273" i="4"/>
  <c r="AA274" i="4"/>
  <c r="AB274" i="4"/>
  <c r="AC274" i="4"/>
  <c r="AD274" i="4"/>
  <c r="AE274" i="4"/>
  <c r="AA275" i="4"/>
  <c r="AB275" i="4"/>
  <c r="AC275" i="4"/>
  <c r="AD275" i="4"/>
  <c r="AE275" i="4"/>
  <c r="AA276" i="4"/>
  <c r="AB276" i="4"/>
  <c r="AC276" i="4"/>
  <c r="AD276" i="4"/>
  <c r="AE276" i="4"/>
  <c r="AA277" i="4"/>
  <c r="AB277" i="4"/>
  <c r="AC277" i="4"/>
  <c r="AD277" i="4"/>
  <c r="AE277" i="4"/>
  <c r="AA278" i="4"/>
  <c r="AB278" i="4"/>
  <c r="AC278" i="4"/>
  <c r="AD278" i="4"/>
  <c r="AE278" i="4"/>
  <c r="AA279" i="4"/>
  <c r="AB279" i="4"/>
  <c r="AC279" i="4"/>
  <c r="AD279" i="4"/>
  <c r="AE279" i="4"/>
  <c r="AA280" i="4"/>
  <c r="AB280" i="4"/>
  <c r="AC280" i="4"/>
  <c r="AD280" i="4"/>
  <c r="AE280" i="4"/>
  <c r="AA281" i="4"/>
  <c r="AB281" i="4"/>
  <c r="AC281" i="4"/>
  <c r="AD281" i="4"/>
  <c r="AE281" i="4"/>
  <c r="AA282" i="4"/>
  <c r="AB282" i="4"/>
  <c r="AC282" i="4"/>
  <c r="AD282" i="4"/>
  <c r="AE282" i="4"/>
  <c r="AA283" i="4"/>
  <c r="AB283" i="4"/>
  <c r="AC283" i="4"/>
  <c r="AD283" i="4"/>
  <c r="AE283" i="4"/>
  <c r="AA284" i="4"/>
  <c r="AB284" i="4"/>
  <c r="AC284" i="4"/>
  <c r="AD284" i="4"/>
  <c r="AE284" i="4"/>
  <c r="AA285" i="4"/>
  <c r="AB285" i="4"/>
  <c r="AC285" i="4"/>
  <c r="AD285" i="4"/>
  <c r="AE285" i="4"/>
  <c r="AA286" i="4"/>
  <c r="AB286" i="4"/>
  <c r="AC286" i="4"/>
  <c r="AD286" i="4"/>
  <c r="AE286" i="4"/>
  <c r="AA287" i="4"/>
  <c r="AB287" i="4"/>
  <c r="AC287" i="4"/>
  <c r="AD287" i="4"/>
  <c r="AE287" i="4"/>
  <c r="AA288" i="4"/>
  <c r="AB288" i="4"/>
  <c r="AC288" i="4"/>
  <c r="AD288" i="4"/>
  <c r="AE288" i="4"/>
  <c r="AA289" i="4"/>
  <c r="AB289" i="4"/>
  <c r="AC289" i="4"/>
  <c r="AD289" i="4"/>
  <c r="AE289" i="4"/>
  <c r="AA290" i="4"/>
  <c r="AB290" i="4"/>
  <c r="AC290" i="4"/>
  <c r="AD290" i="4"/>
  <c r="AE290" i="4"/>
  <c r="AA291" i="4"/>
  <c r="AB291" i="4"/>
  <c r="AC291" i="4"/>
  <c r="AD291" i="4"/>
  <c r="AE291" i="4"/>
  <c r="AA292" i="4"/>
  <c r="AB292" i="4"/>
  <c r="AC292" i="4"/>
  <c r="AD292" i="4"/>
  <c r="AE292" i="4"/>
  <c r="AA293" i="4"/>
  <c r="AB293" i="4"/>
  <c r="AC293" i="4"/>
  <c r="AD293" i="4"/>
  <c r="AE293" i="4"/>
  <c r="AA294" i="4"/>
  <c r="AB294" i="4"/>
  <c r="AC294" i="4"/>
  <c r="AD294" i="4"/>
  <c r="AE294" i="4"/>
  <c r="AA295" i="4"/>
  <c r="AB295" i="4"/>
  <c r="AC295" i="4"/>
  <c r="AD295" i="4"/>
  <c r="AE295" i="4"/>
  <c r="AA296" i="4"/>
  <c r="AB296" i="4"/>
  <c r="AC296" i="4"/>
  <c r="AD296" i="4"/>
  <c r="AE296" i="4"/>
  <c r="AA297" i="4"/>
  <c r="AB297" i="4"/>
  <c r="AC297" i="4"/>
  <c r="AD297" i="4"/>
  <c r="AE297" i="4"/>
  <c r="AA298" i="4"/>
  <c r="AB298" i="4"/>
  <c r="AC298" i="4"/>
  <c r="AD298" i="4"/>
  <c r="AE298" i="4"/>
  <c r="AA299" i="4"/>
  <c r="AB299" i="4"/>
  <c r="AC299" i="4"/>
  <c r="AD299" i="4"/>
  <c r="AE299" i="4"/>
  <c r="AA300" i="4"/>
  <c r="AB300" i="4"/>
  <c r="AC300" i="4"/>
  <c r="AD300" i="4"/>
  <c r="AE300" i="4"/>
  <c r="AA301" i="4"/>
  <c r="AB301" i="4"/>
  <c r="AC301" i="4"/>
  <c r="AD301" i="4"/>
  <c r="AE301" i="4"/>
  <c r="AA302" i="4"/>
  <c r="AB302" i="4"/>
  <c r="AC302" i="4"/>
  <c r="AD302" i="4"/>
  <c r="AE302" i="4"/>
  <c r="AA303" i="4"/>
  <c r="AB303" i="4"/>
  <c r="AC303" i="4"/>
  <c r="AD303" i="4"/>
  <c r="AE303" i="4"/>
  <c r="AA304" i="4"/>
  <c r="AB304" i="4"/>
  <c r="AC304" i="4"/>
  <c r="AD304" i="4"/>
  <c r="AE304" i="4"/>
  <c r="AA305" i="4"/>
  <c r="AB305" i="4"/>
  <c r="AC305" i="4"/>
  <c r="AD305" i="4"/>
  <c r="AE305" i="4"/>
  <c r="AA306" i="4"/>
  <c r="AB306" i="4"/>
  <c r="AC306" i="4"/>
  <c r="AD306" i="4"/>
  <c r="AE306" i="4"/>
  <c r="AA307" i="4"/>
  <c r="AB307" i="4"/>
  <c r="AC307" i="4"/>
  <c r="AD307" i="4"/>
  <c r="AE307" i="4"/>
  <c r="AA308" i="4"/>
  <c r="AB308" i="4"/>
  <c r="AC308" i="4"/>
  <c r="AD308" i="4"/>
  <c r="AE308" i="4"/>
  <c r="AA309" i="4"/>
  <c r="AB309" i="4"/>
  <c r="AC309" i="4"/>
  <c r="AD309" i="4"/>
  <c r="AE309" i="4"/>
  <c r="AA310" i="4"/>
  <c r="AB310" i="4"/>
  <c r="AC310" i="4"/>
  <c r="AD310" i="4"/>
  <c r="AE310" i="4"/>
  <c r="AA311" i="4"/>
  <c r="AB311" i="4"/>
  <c r="AC311" i="4"/>
  <c r="AD311" i="4"/>
  <c r="AE311" i="4"/>
  <c r="AA312" i="4"/>
  <c r="AB312" i="4"/>
  <c r="AC312" i="4"/>
  <c r="AD312" i="4"/>
  <c r="AE312" i="4"/>
  <c r="AA313" i="4"/>
  <c r="AB313" i="4"/>
  <c r="AC313" i="4"/>
  <c r="AD313" i="4"/>
  <c r="AE313" i="4"/>
  <c r="AA314" i="4"/>
  <c r="AB314" i="4"/>
  <c r="AC314" i="4"/>
  <c r="AD314" i="4"/>
  <c r="AE314" i="4"/>
  <c r="AA315" i="4"/>
  <c r="AB315" i="4"/>
  <c r="AC315" i="4"/>
  <c r="AD315" i="4"/>
  <c r="AE315" i="4"/>
  <c r="AA316" i="4"/>
  <c r="AB316" i="4"/>
  <c r="AC316" i="4"/>
  <c r="AD316" i="4"/>
  <c r="AE316" i="4"/>
  <c r="AA317" i="4"/>
  <c r="AB317" i="4"/>
  <c r="AC317" i="4"/>
  <c r="AD317" i="4"/>
  <c r="AE317" i="4"/>
  <c r="AA318" i="4"/>
  <c r="AB318" i="4"/>
  <c r="AC318" i="4"/>
  <c r="AD318" i="4"/>
  <c r="AE318" i="4"/>
  <c r="AA319" i="4"/>
  <c r="AB319" i="4"/>
  <c r="AC319" i="4"/>
  <c r="AD319" i="4"/>
  <c r="AE319" i="4"/>
  <c r="AA320" i="4"/>
  <c r="AB320" i="4"/>
  <c r="AC320" i="4"/>
  <c r="AD320" i="4"/>
  <c r="AE320" i="4"/>
  <c r="AA321" i="4"/>
  <c r="AB321" i="4"/>
  <c r="AC321" i="4"/>
  <c r="AD321" i="4"/>
  <c r="AE321" i="4"/>
  <c r="AA322" i="4"/>
  <c r="AB322" i="4"/>
  <c r="AC322" i="4"/>
  <c r="AD322" i="4"/>
  <c r="AE322" i="4"/>
  <c r="AA323" i="4"/>
  <c r="AB323" i="4"/>
  <c r="AC323" i="4"/>
  <c r="AD323" i="4"/>
  <c r="AE323" i="4"/>
  <c r="AA324" i="4"/>
  <c r="AB324" i="4"/>
  <c r="AC324" i="4"/>
  <c r="AD324" i="4"/>
  <c r="AE324" i="4"/>
  <c r="AA325" i="4"/>
  <c r="AB325" i="4"/>
  <c r="AC325" i="4"/>
  <c r="AD325" i="4"/>
  <c r="AE325" i="4"/>
  <c r="AA326" i="4"/>
  <c r="AB326" i="4"/>
  <c r="AC326" i="4"/>
  <c r="AD326" i="4"/>
  <c r="AE326" i="4"/>
  <c r="AA327" i="4"/>
  <c r="AB327" i="4"/>
  <c r="AC327" i="4"/>
  <c r="AD327" i="4"/>
  <c r="AE327" i="4"/>
  <c r="AA328" i="4"/>
  <c r="AB328" i="4"/>
  <c r="AC328" i="4"/>
  <c r="AD328" i="4"/>
  <c r="AE328" i="4"/>
  <c r="AA329" i="4"/>
  <c r="AB329" i="4"/>
  <c r="AC329" i="4"/>
  <c r="AD329" i="4"/>
  <c r="AE329" i="4"/>
  <c r="AE4" i="4"/>
  <c r="AD4" i="4"/>
  <c r="AC4" i="4"/>
  <c r="AB4" i="4"/>
  <c r="AA4" i="4"/>
  <c r="AF5" i="4"/>
  <c r="AH5" i="4"/>
  <c r="AF6" i="4"/>
  <c r="AH6" i="4"/>
  <c r="AF7" i="4"/>
  <c r="AH7" i="4"/>
  <c r="AF8" i="4"/>
  <c r="AG8" i="4"/>
  <c r="AH8" i="4"/>
  <c r="AF9" i="4"/>
  <c r="AH9" i="4"/>
  <c r="AF10" i="4"/>
  <c r="AH10" i="4"/>
  <c r="AF11" i="4"/>
  <c r="AH11" i="4"/>
  <c r="AF12" i="4"/>
  <c r="AH12" i="4"/>
  <c r="AF13" i="4"/>
  <c r="AH13" i="4"/>
  <c r="AF14" i="4"/>
  <c r="AG14" i="4"/>
  <c r="AH14" i="4"/>
  <c r="AF15" i="4"/>
  <c r="AG15" i="4"/>
  <c r="AH15" i="4"/>
  <c r="AF16" i="4"/>
  <c r="AH16" i="4"/>
  <c r="AF17" i="4"/>
  <c r="AH17" i="4"/>
  <c r="AF18" i="4"/>
  <c r="AH18" i="4"/>
  <c r="AF19" i="4"/>
  <c r="AH19" i="4"/>
  <c r="AF20" i="4"/>
  <c r="AH20" i="4"/>
  <c r="AF21" i="4"/>
  <c r="AG21" i="4"/>
  <c r="AH21" i="4"/>
  <c r="AF22" i="4"/>
  <c r="AH22" i="4"/>
  <c r="AF23" i="4"/>
  <c r="AH23" i="4"/>
  <c r="AF24" i="4"/>
  <c r="AH24" i="4"/>
  <c r="AF25" i="4"/>
  <c r="AH25" i="4"/>
  <c r="AF26" i="4"/>
  <c r="AH26" i="4"/>
  <c r="AF27" i="4"/>
  <c r="AH27" i="4"/>
  <c r="AF28" i="4"/>
  <c r="AH28" i="4"/>
  <c r="AF29" i="4"/>
  <c r="AH29" i="4"/>
  <c r="AF30" i="4"/>
  <c r="AG30" i="4"/>
  <c r="AH30" i="4"/>
  <c r="AF31" i="4"/>
  <c r="AH31" i="4"/>
  <c r="AF32" i="4"/>
  <c r="AH32" i="4"/>
  <c r="AF33" i="4"/>
  <c r="AH33" i="4"/>
  <c r="AF34" i="4"/>
  <c r="AH34" i="4"/>
  <c r="AF35" i="4"/>
  <c r="AH35" i="4"/>
  <c r="AF36" i="4"/>
  <c r="AG36" i="4"/>
  <c r="AH36" i="4"/>
  <c r="AF37" i="4"/>
  <c r="AH37" i="4"/>
  <c r="AF38" i="4"/>
  <c r="AG38" i="4"/>
  <c r="AH38" i="4"/>
  <c r="AF39" i="4"/>
  <c r="AH39" i="4"/>
  <c r="AF40" i="4"/>
  <c r="AH40" i="4"/>
  <c r="AF41" i="4"/>
  <c r="AG41" i="4"/>
  <c r="AH41" i="4"/>
  <c r="AF42" i="4"/>
  <c r="AG42" i="4"/>
  <c r="AH42" i="4"/>
  <c r="AF43" i="4"/>
  <c r="AH43" i="4"/>
  <c r="AF44" i="4"/>
  <c r="AG44" i="4"/>
  <c r="AH44" i="4"/>
  <c r="AF45" i="4"/>
  <c r="AG45" i="4"/>
  <c r="AH45" i="4"/>
  <c r="AF46" i="4"/>
  <c r="AH46" i="4"/>
  <c r="AF47" i="4"/>
  <c r="AG47" i="4"/>
  <c r="AH47" i="4"/>
  <c r="AF48" i="4"/>
  <c r="AH48" i="4"/>
  <c r="AF49" i="4"/>
  <c r="AG49" i="4"/>
  <c r="AH49" i="4"/>
  <c r="AF50" i="4"/>
  <c r="AH50" i="4"/>
  <c r="AF51" i="4"/>
  <c r="AH51" i="4"/>
  <c r="AF52" i="4"/>
  <c r="AG52" i="4"/>
  <c r="AH52" i="4"/>
  <c r="AF53" i="4"/>
  <c r="AH53" i="4"/>
  <c r="AF54" i="4"/>
  <c r="AG54" i="4"/>
  <c r="AH54" i="4"/>
  <c r="AF55" i="4"/>
  <c r="AH55" i="4"/>
  <c r="AF56" i="4"/>
  <c r="AH56" i="4"/>
  <c r="AF57" i="4"/>
  <c r="AG57" i="4"/>
  <c r="AH57" i="4"/>
  <c r="AF58" i="4"/>
  <c r="AH58" i="4"/>
  <c r="AF59" i="4"/>
  <c r="AH59" i="4"/>
  <c r="AF60" i="4"/>
  <c r="AH60" i="4"/>
  <c r="AF61" i="4"/>
  <c r="AH61" i="4"/>
  <c r="AF62" i="4"/>
  <c r="AG62" i="4"/>
  <c r="AH62" i="4"/>
  <c r="AF63" i="4"/>
  <c r="AH63" i="4"/>
  <c r="AF64" i="4"/>
  <c r="AH64" i="4"/>
  <c r="AF65" i="4"/>
  <c r="AG65" i="4"/>
  <c r="AH65" i="4"/>
  <c r="AF66" i="4"/>
  <c r="AG66" i="4"/>
  <c r="AH66" i="4"/>
  <c r="AF67" i="4"/>
  <c r="AG67" i="4"/>
  <c r="AH67" i="4"/>
  <c r="AF68" i="4"/>
  <c r="AH68" i="4"/>
  <c r="AF69" i="4"/>
  <c r="AH69" i="4"/>
  <c r="AF70" i="4"/>
  <c r="AH70" i="4"/>
  <c r="AF71" i="4"/>
  <c r="AH71" i="4"/>
  <c r="AF72" i="4"/>
  <c r="AH72" i="4"/>
  <c r="AF73" i="4"/>
  <c r="AH73" i="4"/>
  <c r="AF74" i="4"/>
  <c r="AH74" i="4"/>
  <c r="AF75" i="4"/>
  <c r="AH75" i="4"/>
  <c r="AF76" i="4"/>
  <c r="AG76" i="4"/>
  <c r="AH76" i="4"/>
  <c r="AF77" i="4"/>
  <c r="AG77" i="4"/>
  <c r="AH77" i="4"/>
  <c r="AF78" i="4"/>
  <c r="AH78" i="4"/>
  <c r="AF79" i="4"/>
  <c r="AH79" i="4"/>
  <c r="AF80" i="4"/>
  <c r="AG80" i="4"/>
  <c r="AH80" i="4"/>
  <c r="AF81" i="4"/>
  <c r="AH81" i="4"/>
  <c r="AF82" i="4"/>
  <c r="AH82" i="4"/>
  <c r="AF83" i="4"/>
  <c r="AH83" i="4"/>
  <c r="AF84" i="4"/>
  <c r="AG84" i="4"/>
  <c r="AH84" i="4"/>
  <c r="AF85" i="4"/>
  <c r="AG85" i="4"/>
  <c r="AH85" i="4"/>
  <c r="AF86" i="4"/>
  <c r="AG86" i="4"/>
  <c r="AH86" i="4"/>
  <c r="AF87" i="4"/>
  <c r="AH87" i="4"/>
  <c r="AF88" i="4"/>
  <c r="AH88" i="4"/>
  <c r="AF89" i="4"/>
  <c r="AG89" i="4"/>
  <c r="AH89" i="4"/>
  <c r="AF90" i="4"/>
  <c r="AG90" i="4"/>
  <c r="AH90" i="4"/>
  <c r="AF91" i="4"/>
  <c r="AH91" i="4"/>
  <c r="AF92" i="4"/>
  <c r="AH92" i="4"/>
  <c r="AF93" i="4"/>
  <c r="AG93" i="4"/>
  <c r="AH93" i="4"/>
  <c r="AF94" i="4"/>
  <c r="AH94" i="4"/>
  <c r="AF95" i="4"/>
  <c r="AH95" i="4"/>
  <c r="AF96" i="4"/>
  <c r="AG96" i="4"/>
  <c r="AH96" i="4"/>
  <c r="AF97" i="4"/>
  <c r="AH97" i="4"/>
  <c r="AF98" i="4"/>
  <c r="AH98" i="4"/>
  <c r="AF99" i="4"/>
  <c r="AG99" i="4"/>
  <c r="AH99" i="4"/>
  <c r="AF100" i="4"/>
  <c r="AH100" i="4"/>
  <c r="AF101" i="4"/>
  <c r="AG101" i="4"/>
  <c r="AH101" i="4"/>
  <c r="AF102" i="4"/>
  <c r="AH102" i="4"/>
  <c r="AF103" i="4"/>
  <c r="AH103" i="4"/>
  <c r="AF104" i="4"/>
  <c r="AH104" i="4"/>
  <c r="AF105" i="4"/>
  <c r="AG105" i="4"/>
  <c r="AH105" i="4"/>
  <c r="AF106" i="4"/>
  <c r="AH106" i="4"/>
  <c r="AF107" i="4"/>
  <c r="AH107" i="4"/>
  <c r="AF108" i="4"/>
  <c r="AH108" i="4"/>
  <c r="AF109" i="4"/>
  <c r="AG109" i="4"/>
  <c r="AH109" i="4"/>
  <c r="AF110" i="4"/>
  <c r="AH110" i="4"/>
  <c r="AF111" i="4"/>
  <c r="AG111" i="4"/>
  <c r="AH111" i="4"/>
  <c r="AF112" i="4"/>
  <c r="AH112" i="4"/>
  <c r="AF113" i="4"/>
  <c r="AG113" i="4"/>
  <c r="AH113" i="4"/>
  <c r="AF114" i="4"/>
  <c r="AH114" i="4"/>
  <c r="AF115" i="4"/>
  <c r="AH115" i="4"/>
  <c r="AF116" i="4"/>
  <c r="AH116" i="4"/>
  <c r="AF117" i="4"/>
  <c r="AH117" i="4"/>
  <c r="AF118" i="4"/>
  <c r="AH118" i="4"/>
  <c r="AF119" i="4"/>
  <c r="AG119" i="4"/>
  <c r="AH119" i="4"/>
  <c r="AF120" i="4"/>
  <c r="AH120" i="4"/>
  <c r="AF121" i="4"/>
  <c r="AG121" i="4"/>
  <c r="AH121" i="4"/>
  <c r="AF122" i="4"/>
  <c r="AG122" i="4"/>
  <c r="AH122" i="4"/>
  <c r="AF123" i="4"/>
  <c r="AH123" i="4"/>
  <c r="AF124" i="4"/>
  <c r="AH124" i="4"/>
  <c r="AF125" i="4"/>
  <c r="AH125" i="4"/>
  <c r="AF126" i="4"/>
  <c r="AG126" i="4"/>
  <c r="AH126" i="4"/>
  <c r="AF127" i="4"/>
  <c r="AG127" i="4"/>
  <c r="AH127" i="4"/>
  <c r="AF128" i="4"/>
  <c r="AH128" i="4"/>
  <c r="AF129" i="4"/>
  <c r="AG129" i="4"/>
  <c r="AH129" i="4"/>
  <c r="AF130" i="4"/>
  <c r="AH130" i="4"/>
  <c r="AF131" i="4"/>
  <c r="AG131" i="4"/>
  <c r="AH131" i="4"/>
  <c r="AF132" i="4"/>
  <c r="AH132" i="4"/>
  <c r="AF133" i="4"/>
  <c r="AH133" i="4"/>
  <c r="AF134" i="4"/>
  <c r="AH134" i="4"/>
  <c r="AF135" i="4"/>
  <c r="AG135" i="4"/>
  <c r="AH135" i="4"/>
  <c r="AF136" i="4"/>
  <c r="AH136" i="4"/>
  <c r="AF137" i="4"/>
  <c r="AH137" i="4"/>
  <c r="AF138" i="4"/>
  <c r="AG138" i="4"/>
  <c r="AH138" i="4"/>
  <c r="AF139" i="4"/>
  <c r="AH139" i="4"/>
  <c r="AF140" i="4"/>
  <c r="AH140" i="4"/>
  <c r="AF141" i="4"/>
  <c r="AH141" i="4"/>
  <c r="AF142" i="4"/>
  <c r="AH142" i="4"/>
  <c r="AF143" i="4"/>
  <c r="AG143" i="4"/>
  <c r="AH143" i="4"/>
  <c r="AF144" i="4"/>
  <c r="AG144" i="4"/>
  <c r="AH144" i="4"/>
  <c r="AF145" i="4"/>
  <c r="AH145" i="4"/>
  <c r="AF146" i="4"/>
  <c r="AH146" i="4"/>
  <c r="AF147" i="4"/>
  <c r="AH147" i="4"/>
  <c r="AF148" i="4"/>
  <c r="AG148" i="4"/>
  <c r="AH148" i="4"/>
  <c r="AF149" i="4"/>
  <c r="AH149" i="4"/>
  <c r="AF150" i="4"/>
  <c r="AH150" i="4"/>
  <c r="AF151" i="4"/>
  <c r="AH151" i="4"/>
  <c r="AF152" i="4"/>
  <c r="AH152" i="4"/>
  <c r="AF153" i="4"/>
  <c r="AG153" i="4"/>
  <c r="AH153" i="4"/>
  <c r="AF154" i="4"/>
  <c r="AH154" i="4"/>
  <c r="AF155" i="4"/>
  <c r="AG155" i="4"/>
  <c r="AH155" i="4"/>
  <c r="AF156" i="4"/>
  <c r="AH156" i="4"/>
  <c r="AF157" i="4"/>
  <c r="AH157" i="4"/>
  <c r="AF158" i="4"/>
  <c r="AH158" i="4"/>
  <c r="AF159" i="4"/>
  <c r="AH159" i="4"/>
  <c r="AF160" i="4"/>
  <c r="AG160" i="4"/>
  <c r="AH160" i="4"/>
  <c r="AF161" i="4"/>
  <c r="AH161" i="4"/>
  <c r="AF162" i="4"/>
  <c r="AG162" i="4"/>
  <c r="AH162" i="4"/>
  <c r="AF163" i="4"/>
  <c r="AH163" i="4"/>
  <c r="AF164" i="4"/>
  <c r="AH164" i="4"/>
  <c r="AF165" i="4"/>
  <c r="AH165" i="4"/>
  <c r="AF166" i="4"/>
  <c r="AH166" i="4"/>
  <c r="AF167" i="4"/>
  <c r="AG167" i="4"/>
  <c r="AH167" i="4"/>
  <c r="AF168" i="4"/>
  <c r="AH168" i="4"/>
  <c r="AF169" i="4"/>
  <c r="AH169" i="4"/>
  <c r="AF170" i="4"/>
  <c r="AH170" i="4"/>
  <c r="AF171" i="4"/>
  <c r="AG171" i="4"/>
  <c r="AH171" i="4"/>
  <c r="AF172" i="4"/>
  <c r="AH172" i="4"/>
  <c r="AF173" i="4"/>
  <c r="AG173" i="4"/>
  <c r="AH173" i="4"/>
  <c r="AF174" i="4"/>
  <c r="AH174" i="4"/>
  <c r="AF175" i="4"/>
  <c r="AH175" i="4"/>
  <c r="AF176" i="4"/>
  <c r="AH176" i="4"/>
  <c r="AF177" i="4"/>
  <c r="AG177" i="4"/>
  <c r="AH177" i="4"/>
  <c r="AF178" i="4"/>
  <c r="AG178" i="4"/>
  <c r="AH178" i="4"/>
  <c r="AF179" i="4"/>
  <c r="AH179" i="4"/>
  <c r="AF180" i="4"/>
  <c r="AH180" i="4"/>
  <c r="AF181" i="4"/>
  <c r="AH181" i="4"/>
  <c r="AF182" i="4"/>
  <c r="AG182" i="4"/>
  <c r="AH182" i="4"/>
  <c r="AF183" i="4"/>
  <c r="AG183" i="4"/>
  <c r="AH183" i="4"/>
  <c r="AF184" i="4"/>
  <c r="AG184" i="4"/>
  <c r="AH184" i="4"/>
  <c r="AF185" i="4"/>
  <c r="AH185" i="4"/>
  <c r="AF186" i="4"/>
  <c r="AG186" i="4"/>
  <c r="AH186" i="4"/>
  <c r="AF187" i="4"/>
  <c r="AG187" i="4"/>
  <c r="AH187" i="4"/>
  <c r="AF188" i="4"/>
  <c r="AH188" i="4"/>
  <c r="AF189" i="4"/>
  <c r="AH189" i="4"/>
  <c r="AF190" i="4"/>
  <c r="AH190" i="4"/>
  <c r="AF191" i="4"/>
  <c r="AG191" i="4"/>
  <c r="AH191" i="4"/>
  <c r="AF192" i="4"/>
  <c r="AG192" i="4"/>
  <c r="AH192" i="4"/>
  <c r="AF193" i="4"/>
  <c r="AG193" i="4"/>
  <c r="AH193" i="4"/>
  <c r="AF194" i="4"/>
  <c r="AG194" i="4"/>
  <c r="AH194" i="4"/>
  <c r="AF195" i="4"/>
  <c r="AH195" i="4"/>
  <c r="AF196" i="4"/>
  <c r="AH196" i="4"/>
  <c r="AF197" i="4"/>
  <c r="AH197" i="4"/>
  <c r="AF198" i="4"/>
  <c r="AG198" i="4"/>
  <c r="AH198" i="4"/>
  <c r="AF199" i="4"/>
  <c r="AH199" i="4"/>
  <c r="AF200" i="4"/>
  <c r="AG200" i="4"/>
  <c r="AH200" i="4"/>
  <c r="AF201" i="4"/>
  <c r="AH201" i="4"/>
  <c r="AF202" i="4"/>
  <c r="AG202" i="4"/>
  <c r="AH202" i="4"/>
  <c r="AF203" i="4"/>
  <c r="AH203" i="4"/>
  <c r="AF204" i="4"/>
  <c r="AG204" i="4"/>
  <c r="AH204" i="4"/>
  <c r="AF205" i="4"/>
  <c r="AH205" i="4"/>
  <c r="AF206" i="4"/>
  <c r="AH206" i="4"/>
  <c r="AF207" i="4"/>
  <c r="AH207" i="4"/>
  <c r="AF208" i="4"/>
  <c r="AH208" i="4"/>
  <c r="AF209" i="4"/>
  <c r="AG209" i="4"/>
  <c r="AH209" i="4"/>
  <c r="AF210" i="4"/>
  <c r="AH210" i="4"/>
  <c r="AF211" i="4"/>
  <c r="AG211" i="4"/>
  <c r="AH211" i="4"/>
  <c r="AF212" i="4"/>
  <c r="AH212" i="4"/>
  <c r="AF213" i="4"/>
  <c r="AH213" i="4"/>
  <c r="AF214" i="4"/>
  <c r="AG214" i="4"/>
  <c r="AH214" i="4"/>
  <c r="AF215" i="4"/>
  <c r="AH215" i="4"/>
  <c r="AF216" i="4"/>
  <c r="AH216" i="4"/>
  <c r="AF217" i="4"/>
  <c r="AG217" i="4"/>
  <c r="AH217" i="4"/>
  <c r="AF218" i="4"/>
  <c r="AH218" i="4"/>
  <c r="AF219" i="4"/>
  <c r="AH219" i="4"/>
  <c r="AF220" i="4"/>
  <c r="AG220" i="4"/>
  <c r="AH220" i="4"/>
  <c r="AF221" i="4"/>
  <c r="AH221" i="4"/>
  <c r="AF222" i="4"/>
  <c r="AH222" i="4"/>
  <c r="AF223" i="4"/>
  <c r="AH223" i="4"/>
  <c r="AF224" i="4"/>
  <c r="AG224" i="4"/>
  <c r="AH224" i="4"/>
  <c r="AF225" i="4"/>
  <c r="AH225" i="4"/>
  <c r="AF226" i="4"/>
  <c r="AH226" i="4"/>
  <c r="AF227" i="4"/>
  <c r="AG227" i="4"/>
  <c r="AH227" i="4"/>
  <c r="AF228" i="4"/>
  <c r="AH228" i="4"/>
  <c r="AF229" i="4"/>
  <c r="AG229" i="4"/>
  <c r="AH229" i="4"/>
  <c r="AF230" i="4"/>
  <c r="AG230" i="4"/>
  <c r="AH230" i="4"/>
  <c r="AF231" i="4"/>
  <c r="AH231" i="4"/>
  <c r="AF232" i="4"/>
  <c r="AH232" i="4"/>
  <c r="AF233" i="4"/>
  <c r="AH233" i="4"/>
  <c r="AF234" i="4"/>
  <c r="AH234" i="4"/>
  <c r="AF235" i="4"/>
  <c r="AH235" i="4"/>
  <c r="AF236" i="4"/>
  <c r="AH236" i="4"/>
  <c r="AF237" i="4"/>
  <c r="AG237" i="4"/>
  <c r="AH237" i="4"/>
  <c r="AF238" i="4"/>
  <c r="AH238" i="4"/>
  <c r="AF239" i="4"/>
  <c r="AH239" i="4"/>
  <c r="AF240" i="4"/>
  <c r="AH240" i="4"/>
  <c r="AF241" i="4"/>
  <c r="AH241" i="4"/>
  <c r="AF242" i="4"/>
  <c r="AG242" i="4"/>
  <c r="AH242" i="4"/>
  <c r="AF243" i="4"/>
  <c r="AH243" i="4"/>
  <c r="AF244" i="4"/>
  <c r="AG244" i="4"/>
  <c r="AH244" i="4"/>
  <c r="AF245" i="4"/>
  <c r="AH245" i="4"/>
  <c r="AF246" i="4"/>
  <c r="AH246" i="4"/>
  <c r="AF247" i="4"/>
  <c r="AG247" i="4"/>
  <c r="AH247" i="4"/>
  <c r="AF248" i="4"/>
  <c r="AH248" i="4"/>
  <c r="AF249" i="4"/>
  <c r="AG249" i="4"/>
  <c r="AH249" i="4"/>
  <c r="AF250" i="4"/>
  <c r="AH250" i="4"/>
  <c r="AF251" i="4"/>
  <c r="AH251" i="4"/>
  <c r="AF252" i="4"/>
  <c r="AH252" i="4"/>
  <c r="AF253" i="4"/>
  <c r="AG253" i="4"/>
  <c r="AH253" i="4"/>
  <c r="AF254" i="4"/>
  <c r="AG254" i="4"/>
  <c r="AH254" i="4"/>
  <c r="AF255" i="4"/>
  <c r="AG255" i="4"/>
  <c r="AH255" i="4"/>
  <c r="AF256" i="4"/>
  <c r="AG256" i="4"/>
  <c r="AH256" i="4"/>
  <c r="AF257" i="4"/>
  <c r="AH257" i="4"/>
  <c r="AF258" i="4"/>
  <c r="AH258" i="4"/>
  <c r="AF259" i="4"/>
  <c r="AG259" i="4"/>
  <c r="AH259" i="4"/>
  <c r="AF260" i="4"/>
  <c r="AH260" i="4"/>
  <c r="AF261" i="4"/>
  <c r="AH261" i="4"/>
  <c r="AF262" i="4"/>
  <c r="AH262" i="4"/>
  <c r="AF263" i="4"/>
  <c r="AH263" i="4"/>
  <c r="AF264" i="4"/>
  <c r="AG264" i="4"/>
  <c r="AH264" i="4"/>
  <c r="AF265" i="4"/>
  <c r="AH265" i="4"/>
  <c r="AF266" i="4"/>
  <c r="AH266" i="4"/>
  <c r="AF267" i="4"/>
  <c r="AG267" i="4"/>
  <c r="AH267" i="4"/>
  <c r="AF268" i="4"/>
  <c r="AG268" i="4"/>
  <c r="AH268" i="4"/>
  <c r="AF269" i="4"/>
  <c r="AH269" i="4"/>
  <c r="AF270" i="4"/>
  <c r="AH270" i="4"/>
  <c r="AF271" i="4"/>
  <c r="AH271" i="4"/>
  <c r="AF272" i="4"/>
  <c r="AH272" i="4"/>
  <c r="AF273" i="4"/>
  <c r="AH273" i="4"/>
  <c r="AF274" i="4"/>
  <c r="AH274" i="4"/>
  <c r="AF275" i="4"/>
  <c r="AG275" i="4"/>
  <c r="AH275" i="4"/>
  <c r="AF276" i="4"/>
  <c r="AH276" i="4"/>
  <c r="AF277" i="4"/>
  <c r="AG277" i="4"/>
  <c r="AH277" i="4"/>
  <c r="AF278" i="4"/>
  <c r="AH278" i="4"/>
  <c r="AF279" i="4"/>
  <c r="AH279" i="4"/>
  <c r="AF280" i="4"/>
  <c r="AH280" i="4"/>
  <c r="AF281" i="4"/>
  <c r="AH281" i="4"/>
  <c r="AF282" i="4"/>
  <c r="AG282" i="4"/>
  <c r="AH282" i="4"/>
  <c r="AF283" i="4"/>
  <c r="AH283" i="4"/>
  <c r="AF284" i="4"/>
  <c r="AH284" i="4"/>
  <c r="AF285" i="4"/>
  <c r="AH285" i="4"/>
  <c r="AF286" i="4"/>
  <c r="AH286" i="4"/>
  <c r="AF287" i="4"/>
  <c r="AG287" i="4"/>
  <c r="AH287" i="4"/>
  <c r="AF288" i="4"/>
  <c r="AH288" i="4"/>
  <c r="AF289" i="4"/>
  <c r="AG289" i="4"/>
  <c r="AH289" i="4"/>
  <c r="AF290" i="4"/>
  <c r="AH290" i="4"/>
  <c r="AF291" i="4"/>
  <c r="AH291" i="4"/>
  <c r="AF292" i="4"/>
  <c r="AH292" i="4"/>
  <c r="AF293" i="4"/>
  <c r="AG293" i="4"/>
  <c r="AH293" i="4"/>
  <c r="AF294" i="4"/>
  <c r="AH294" i="4"/>
  <c r="AF295" i="4"/>
  <c r="AH295" i="4"/>
  <c r="AF296" i="4"/>
  <c r="AH296" i="4"/>
  <c r="AF297" i="4"/>
  <c r="AG297" i="4"/>
  <c r="AH297" i="4"/>
  <c r="AF298" i="4"/>
  <c r="AH298" i="4"/>
  <c r="AF299" i="4"/>
  <c r="AG299" i="4"/>
  <c r="AH299" i="4"/>
  <c r="AF300" i="4"/>
  <c r="AH300" i="4"/>
  <c r="AF301" i="4"/>
  <c r="AG301" i="4"/>
  <c r="AH301" i="4"/>
  <c r="AF302" i="4"/>
  <c r="AH302" i="4"/>
  <c r="AF303" i="4"/>
  <c r="AG303" i="4"/>
  <c r="AH303" i="4"/>
  <c r="AF304" i="4"/>
  <c r="AH304" i="4"/>
  <c r="AF305" i="4"/>
  <c r="AG305" i="4"/>
  <c r="AH305" i="4"/>
  <c r="AF306" i="4"/>
  <c r="AH306" i="4"/>
  <c r="AF307" i="4"/>
  <c r="AG307" i="4"/>
  <c r="AH307" i="4"/>
  <c r="AF308" i="4"/>
  <c r="AH308" i="4"/>
  <c r="AF309" i="4"/>
  <c r="AH309" i="4"/>
  <c r="AF310" i="4"/>
  <c r="AH310" i="4"/>
  <c r="AF311" i="4"/>
  <c r="AH311" i="4"/>
  <c r="AF312" i="4"/>
  <c r="AG312" i="4"/>
  <c r="AH312" i="4"/>
  <c r="AF313" i="4"/>
  <c r="AG313" i="4"/>
  <c r="AH313" i="4"/>
  <c r="AF314" i="4"/>
  <c r="AH314" i="4"/>
  <c r="AF315" i="4"/>
  <c r="AG315" i="4"/>
  <c r="AH315" i="4"/>
  <c r="AF316" i="4"/>
  <c r="AH316" i="4"/>
  <c r="AF317" i="4"/>
  <c r="AG317" i="4"/>
  <c r="AH317" i="4"/>
  <c r="AF318" i="4"/>
  <c r="AH318" i="4"/>
  <c r="AF319" i="4"/>
  <c r="AG319" i="4"/>
  <c r="AH319" i="4"/>
  <c r="AF320" i="4"/>
  <c r="AH320" i="4"/>
  <c r="AF321" i="4"/>
  <c r="AH321" i="4"/>
  <c r="AF322" i="4"/>
  <c r="AH322" i="4"/>
  <c r="AF323" i="4"/>
  <c r="AH323" i="4"/>
  <c r="AF324" i="4"/>
  <c r="AH324" i="4"/>
  <c r="AF325" i="4"/>
  <c r="AG325" i="4"/>
  <c r="AH325" i="4"/>
  <c r="AF326" i="4"/>
  <c r="AH326" i="4"/>
  <c r="AF327" i="4"/>
  <c r="AH327" i="4"/>
  <c r="AF328" i="4"/>
  <c r="AH328" i="4"/>
  <c r="AF329" i="4"/>
  <c r="AH329" i="4"/>
  <c r="AH4" i="4"/>
  <c r="AF4" i="4"/>
  <c r="Y327" i="4" l="1"/>
  <c r="Y298" i="4"/>
  <c r="Y322" i="4"/>
  <c r="Y312" i="4"/>
  <c r="Y323" i="4"/>
  <c r="Y326" i="4"/>
  <c r="Y295" i="4"/>
  <c r="Y286" i="4"/>
  <c r="Y290" i="4"/>
  <c r="Y299" i="4"/>
  <c r="Y324" i="4"/>
  <c r="Y308" i="4"/>
  <c r="Y292" i="4"/>
  <c r="Y313" i="4"/>
  <c r="Y297" i="4"/>
  <c r="Y281" i="4"/>
  <c r="Y307" i="4"/>
  <c r="Y319" i="4"/>
  <c r="Y287" i="4"/>
  <c r="Y279" i="4"/>
  <c r="Y306" i="4"/>
  <c r="Y315" i="4"/>
  <c r="Y283" i="4"/>
  <c r="Y316" i="4"/>
  <c r="Y300" i="4"/>
  <c r="Y284" i="4"/>
  <c r="Y325" i="4"/>
  <c r="Y305" i="4"/>
  <c r="Y289" i="4"/>
  <c r="F49" i="13"/>
  <c r="Y311" i="4"/>
  <c r="Y314" i="4"/>
  <c r="Y282" i="4"/>
  <c r="Y291" i="4"/>
  <c r="Y304" i="4"/>
  <c r="Y288" i="4"/>
  <c r="Y329" i="4"/>
  <c r="Y309" i="4"/>
  <c r="Y293" i="4"/>
  <c r="D5" i="4"/>
  <c r="E5" i="4"/>
  <c r="F5" i="4"/>
  <c r="G5" i="4"/>
  <c r="H5" i="4"/>
  <c r="I5" i="4"/>
  <c r="J5" i="4"/>
  <c r="K5" i="4"/>
  <c r="L5" i="4"/>
  <c r="M5" i="4"/>
  <c r="N5" i="4"/>
  <c r="O5" i="4"/>
  <c r="P5" i="4"/>
  <c r="D6" i="4"/>
  <c r="E6" i="4"/>
  <c r="F6" i="4"/>
  <c r="G6" i="4"/>
  <c r="H6" i="4"/>
  <c r="I6" i="4"/>
  <c r="J6" i="4"/>
  <c r="K6" i="4"/>
  <c r="L6" i="4"/>
  <c r="M6" i="4"/>
  <c r="N6" i="4"/>
  <c r="O6" i="4"/>
  <c r="P6" i="4"/>
  <c r="D7" i="4"/>
  <c r="E7" i="4"/>
  <c r="F7" i="4"/>
  <c r="G7" i="4"/>
  <c r="H7" i="4"/>
  <c r="I7" i="4"/>
  <c r="J7" i="4"/>
  <c r="K7" i="4"/>
  <c r="L7" i="4"/>
  <c r="M7" i="4"/>
  <c r="N7" i="4"/>
  <c r="O7" i="4"/>
  <c r="P7" i="4"/>
  <c r="D8" i="4"/>
  <c r="E8" i="4"/>
  <c r="F8" i="4"/>
  <c r="G8" i="4"/>
  <c r="H8" i="4"/>
  <c r="I8" i="4"/>
  <c r="J8" i="4"/>
  <c r="K8" i="4"/>
  <c r="L8" i="4"/>
  <c r="M8" i="4"/>
  <c r="N8" i="4"/>
  <c r="O8" i="4"/>
  <c r="P8" i="4"/>
  <c r="D9" i="4"/>
  <c r="E9" i="4"/>
  <c r="F9" i="4"/>
  <c r="G9" i="4"/>
  <c r="H9" i="4"/>
  <c r="I9" i="4"/>
  <c r="J9" i="4"/>
  <c r="K9" i="4"/>
  <c r="L9" i="4"/>
  <c r="M9" i="4"/>
  <c r="N9" i="4"/>
  <c r="O9" i="4"/>
  <c r="P9" i="4"/>
  <c r="D10" i="4"/>
  <c r="E10" i="4"/>
  <c r="F10" i="4"/>
  <c r="G10" i="4"/>
  <c r="H10" i="4"/>
  <c r="I10" i="4"/>
  <c r="J10" i="4"/>
  <c r="K10" i="4"/>
  <c r="L10" i="4"/>
  <c r="M10" i="4"/>
  <c r="N10" i="4"/>
  <c r="O10" i="4"/>
  <c r="P10" i="4"/>
  <c r="D11" i="4"/>
  <c r="E11" i="4"/>
  <c r="F11" i="4"/>
  <c r="G11" i="4"/>
  <c r="H11" i="4"/>
  <c r="I11" i="4"/>
  <c r="J11" i="4"/>
  <c r="K11" i="4"/>
  <c r="L11" i="4"/>
  <c r="M11" i="4"/>
  <c r="N11" i="4"/>
  <c r="O11" i="4"/>
  <c r="P11" i="4"/>
  <c r="D12" i="4"/>
  <c r="E12" i="4"/>
  <c r="F12" i="4"/>
  <c r="G12" i="4"/>
  <c r="H12" i="4"/>
  <c r="I12" i="4"/>
  <c r="J12" i="4"/>
  <c r="K12" i="4"/>
  <c r="L12" i="4"/>
  <c r="M12" i="4"/>
  <c r="N12" i="4"/>
  <c r="O12" i="4"/>
  <c r="P12" i="4"/>
  <c r="D13" i="4"/>
  <c r="E13" i="4"/>
  <c r="F13" i="4"/>
  <c r="G13" i="4"/>
  <c r="H13" i="4"/>
  <c r="I13" i="4"/>
  <c r="J13" i="4"/>
  <c r="K13" i="4"/>
  <c r="L13" i="4"/>
  <c r="M13" i="4"/>
  <c r="N13" i="4"/>
  <c r="O13" i="4"/>
  <c r="P13" i="4"/>
  <c r="D14" i="4"/>
  <c r="E14" i="4"/>
  <c r="F14" i="4"/>
  <c r="G14" i="4"/>
  <c r="H14" i="4"/>
  <c r="I14" i="4"/>
  <c r="J14" i="4"/>
  <c r="K14" i="4"/>
  <c r="L14" i="4"/>
  <c r="M14" i="4"/>
  <c r="N14" i="4"/>
  <c r="O14" i="4"/>
  <c r="P14" i="4"/>
  <c r="D15" i="4"/>
  <c r="E15" i="4"/>
  <c r="F15" i="4"/>
  <c r="G15" i="4"/>
  <c r="H15" i="4"/>
  <c r="I15" i="4"/>
  <c r="J15" i="4"/>
  <c r="K15" i="4"/>
  <c r="L15" i="4"/>
  <c r="M15" i="4"/>
  <c r="N15" i="4"/>
  <c r="O15" i="4"/>
  <c r="P15" i="4"/>
  <c r="D16" i="4"/>
  <c r="E16" i="4"/>
  <c r="F16" i="4"/>
  <c r="G16" i="4"/>
  <c r="H16" i="4"/>
  <c r="I16" i="4"/>
  <c r="J16" i="4"/>
  <c r="K16" i="4"/>
  <c r="L16" i="4"/>
  <c r="M16" i="4"/>
  <c r="N16" i="4"/>
  <c r="O16" i="4"/>
  <c r="P16" i="4"/>
  <c r="D17" i="4"/>
  <c r="E17" i="4"/>
  <c r="F17" i="4"/>
  <c r="G17" i="4"/>
  <c r="H17" i="4"/>
  <c r="I17" i="4"/>
  <c r="J17" i="4"/>
  <c r="K17" i="4"/>
  <c r="L17" i="4"/>
  <c r="M17" i="4"/>
  <c r="N17" i="4"/>
  <c r="O17" i="4"/>
  <c r="P17" i="4"/>
  <c r="D18" i="4"/>
  <c r="E18" i="4"/>
  <c r="F18" i="4"/>
  <c r="G18" i="4"/>
  <c r="H18" i="4"/>
  <c r="I18" i="4"/>
  <c r="J18" i="4"/>
  <c r="K18" i="4"/>
  <c r="L18" i="4"/>
  <c r="M18" i="4"/>
  <c r="N18" i="4"/>
  <c r="O18" i="4"/>
  <c r="P18" i="4"/>
  <c r="D19" i="4"/>
  <c r="E19" i="4"/>
  <c r="F19" i="4"/>
  <c r="G19" i="4"/>
  <c r="H19" i="4"/>
  <c r="I19" i="4"/>
  <c r="J19" i="4"/>
  <c r="K19" i="4"/>
  <c r="L19" i="4"/>
  <c r="M19" i="4"/>
  <c r="N19" i="4"/>
  <c r="O19" i="4"/>
  <c r="P19" i="4"/>
  <c r="D20" i="4"/>
  <c r="E20" i="4"/>
  <c r="F20" i="4"/>
  <c r="G20" i="4"/>
  <c r="H20" i="4"/>
  <c r="I20" i="4"/>
  <c r="J20" i="4"/>
  <c r="K20" i="4"/>
  <c r="L20" i="4"/>
  <c r="M20" i="4"/>
  <c r="N20" i="4"/>
  <c r="O20" i="4"/>
  <c r="P20" i="4"/>
  <c r="D21" i="4"/>
  <c r="E21" i="4"/>
  <c r="F21" i="4"/>
  <c r="G21" i="4"/>
  <c r="H21" i="4"/>
  <c r="I21" i="4"/>
  <c r="J21" i="4"/>
  <c r="K21" i="4"/>
  <c r="L21" i="4"/>
  <c r="M21" i="4"/>
  <c r="N21" i="4"/>
  <c r="O21" i="4"/>
  <c r="P21" i="4"/>
  <c r="D22" i="4"/>
  <c r="E22" i="4"/>
  <c r="F22" i="4"/>
  <c r="G22" i="4"/>
  <c r="H22" i="4"/>
  <c r="I22" i="4"/>
  <c r="J22" i="4"/>
  <c r="K22" i="4"/>
  <c r="L22" i="4"/>
  <c r="M22" i="4"/>
  <c r="N22" i="4"/>
  <c r="O22" i="4"/>
  <c r="P22" i="4"/>
  <c r="D23" i="4"/>
  <c r="E23" i="4"/>
  <c r="F23" i="4"/>
  <c r="G23" i="4"/>
  <c r="H23" i="4"/>
  <c r="I23" i="4"/>
  <c r="J23" i="4"/>
  <c r="K23" i="4"/>
  <c r="L23" i="4"/>
  <c r="M23" i="4"/>
  <c r="N23" i="4"/>
  <c r="O23" i="4"/>
  <c r="P23" i="4"/>
  <c r="D24" i="4"/>
  <c r="E24" i="4"/>
  <c r="F24" i="4"/>
  <c r="G24" i="4"/>
  <c r="H24" i="4"/>
  <c r="I24" i="4"/>
  <c r="J24" i="4"/>
  <c r="K24" i="4"/>
  <c r="L24" i="4"/>
  <c r="M24" i="4"/>
  <c r="N24" i="4"/>
  <c r="O24" i="4"/>
  <c r="P24" i="4"/>
  <c r="D25" i="4"/>
  <c r="E25" i="4"/>
  <c r="F25" i="4"/>
  <c r="G25" i="4"/>
  <c r="H25" i="4"/>
  <c r="I25" i="4"/>
  <c r="J25" i="4"/>
  <c r="K25" i="4"/>
  <c r="L25" i="4"/>
  <c r="M25" i="4"/>
  <c r="N25" i="4"/>
  <c r="O25" i="4"/>
  <c r="P25" i="4"/>
  <c r="D26" i="4"/>
  <c r="E26" i="4"/>
  <c r="F26" i="4"/>
  <c r="G26" i="4"/>
  <c r="H26" i="4"/>
  <c r="I26" i="4"/>
  <c r="J26" i="4"/>
  <c r="K26" i="4"/>
  <c r="L26" i="4"/>
  <c r="M26" i="4"/>
  <c r="N26" i="4"/>
  <c r="O26" i="4"/>
  <c r="P26" i="4"/>
  <c r="D27" i="4"/>
  <c r="E27" i="4"/>
  <c r="F27" i="4"/>
  <c r="G27" i="4"/>
  <c r="H27" i="4"/>
  <c r="I27" i="4"/>
  <c r="J27" i="4"/>
  <c r="K27" i="4"/>
  <c r="L27" i="4"/>
  <c r="M27" i="4"/>
  <c r="N27" i="4"/>
  <c r="O27" i="4"/>
  <c r="P27" i="4"/>
  <c r="D28" i="4"/>
  <c r="E28" i="4"/>
  <c r="F28" i="4"/>
  <c r="G28" i="4"/>
  <c r="H28" i="4"/>
  <c r="I28" i="4"/>
  <c r="J28" i="4"/>
  <c r="K28" i="4"/>
  <c r="L28" i="4"/>
  <c r="M28" i="4"/>
  <c r="N28" i="4"/>
  <c r="O28" i="4"/>
  <c r="P28" i="4"/>
  <c r="D29" i="4"/>
  <c r="E29" i="4"/>
  <c r="F29" i="4"/>
  <c r="G29" i="4"/>
  <c r="H29" i="4"/>
  <c r="I29" i="4"/>
  <c r="J29" i="4"/>
  <c r="K29" i="4"/>
  <c r="L29" i="4"/>
  <c r="M29" i="4"/>
  <c r="N29" i="4"/>
  <c r="O29" i="4"/>
  <c r="P29" i="4"/>
  <c r="D30" i="4"/>
  <c r="E30" i="4"/>
  <c r="F30" i="4"/>
  <c r="G30" i="4"/>
  <c r="H30" i="4"/>
  <c r="I30" i="4"/>
  <c r="J30" i="4"/>
  <c r="K30" i="4"/>
  <c r="L30" i="4"/>
  <c r="M30" i="4"/>
  <c r="N30" i="4"/>
  <c r="O30" i="4"/>
  <c r="P30" i="4"/>
  <c r="D31" i="4"/>
  <c r="E31" i="4"/>
  <c r="F31" i="4"/>
  <c r="G31" i="4"/>
  <c r="H31" i="4"/>
  <c r="I31" i="4"/>
  <c r="J31" i="4"/>
  <c r="K31" i="4"/>
  <c r="L31" i="4"/>
  <c r="M31" i="4"/>
  <c r="N31" i="4"/>
  <c r="O31" i="4"/>
  <c r="P31" i="4"/>
  <c r="D32" i="4"/>
  <c r="E32" i="4"/>
  <c r="F32" i="4"/>
  <c r="G32" i="4"/>
  <c r="H32" i="4"/>
  <c r="I32" i="4"/>
  <c r="J32" i="4"/>
  <c r="K32" i="4"/>
  <c r="L32" i="4"/>
  <c r="M32" i="4"/>
  <c r="N32" i="4"/>
  <c r="O32" i="4"/>
  <c r="P32" i="4"/>
  <c r="D33" i="4"/>
  <c r="E33" i="4"/>
  <c r="F33" i="4"/>
  <c r="G33" i="4"/>
  <c r="H33" i="4"/>
  <c r="I33" i="4"/>
  <c r="J33" i="4"/>
  <c r="K33" i="4"/>
  <c r="L33" i="4"/>
  <c r="M33" i="4"/>
  <c r="N33" i="4"/>
  <c r="O33" i="4"/>
  <c r="P33" i="4"/>
  <c r="D34" i="4"/>
  <c r="E34" i="4"/>
  <c r="F34" i="4"/>
  <c r="G34" i="4"/>
  <c r="H34" i="4"/>
  <c r="I34" i="4"/>
  <c r="J34" i="4"/>
  <c r="K34" i="4"/>
  <c r="L34" i="4"/>
  <c r="M34" i="4"/>
  <c r="N34" i="4"/>
  <c r="O34" i="4"/>
  <c r="P34" i="4"/>
  <c r="D35" i="4"/>
  <c r="E35" i="4"/>
  <c r="F35" i="4"/>
  <c r="G35" i="4"/>
  <c r="H35" i="4"/>
  <c r="I35" i="4"/>
  <c r="J35" i="4"/>
  <c r="K35" i="4"/>
  <c r="L35" i="4"/>
  <c r="M35" i="4"/>
  <c r="N35" i="4"/>
  <c r="O35" i="4"/>
  <c r="P35" i="4"/>
  <c r="D36" i="4"/>
  <c r="E36" i="4"/>
  <c r="F36" i="4"/>
  <c r="G36" i="4"/>
  <c r="H36" i="4"/>
  <c r="I36" i="4"/>
  <c r="J36" i="4"/>
  <c r="K36" i="4"/>
  <c r="L36" i="4"/>
  <c r="M36" i="4"/>
  <c r="N36" i="4"/>
  <c r="O36" i="4"/>
  <c r="P36" i="4"/>
  <c r="D37" i="4"/>
  <c r="E37" i="4"/>
  <c r="F37" i="4"/>
  <c r="G37" i="4"/>
  <c r="H37" i="4"/>
  <c r="I37" i="4"/>
  <c r="J37" i="4"/>
  <c r="K37" i="4"/>
  <c r="L37" i="4"/>
  <c r="M37" i="4"/>
  <c r="N37" i="4"/>
  <c r="O37" i="4"/>
  <c r="P37" i="4"/>
  <c r="D38" i="4"/>
  <c r="E38" i="4"/>
  <c r="F38" i="4"/>
  <c r="G38" i="4"/>
  <c r="H38" i="4"/>
  <c r="I38" i="4"/>
  <c r="J38" i="4"/>
  <c r="K38" i="4"/>
  <c r="L38" i="4"/>
  <c r="M38" i="4"/>
  <c r="N38" i="4"/>
  <c r="O38" i="4"/>
  <c r="P38" i="4"/>
  <c r="D39" i="4"/>
  <c r="E39" i="4"/>
  <c r="F39" i="4"/>
  <c r="G39" i="4"/>
  <c r="H39" i="4"/>
  <c r="I39" i="4"/>
  <c r="J39" i="4"/>
  <c r="K39" i="4"/>
  <c r="L39" i="4"/>
  <c r="M39" i="4"/>
  <c r="N39" i="4"/>
  <c r="O39" i="4"/>
  <c r="P39" i="4"/>
  <c r="D40" i="4"/>
  <c r="E40" i="4"/>
  <c r="F40" i="4"/>
  <c r="G40" i="4"/>
  <c r="H40" i="4"/>
  <c r="I40" i="4"/>
  <c r="J40" i="4"/>
  <c r="K40" i="4"/>
  <c r="L40" i="4"/>
  <c r="M40" i="4"/>
  <c r="N40" i="4"/>
  <c r="O40" i="4"/>
  <c r="P40" i="4"/>
  <c r="D41" i="4"/>
  <c r="E41" i="4"/>
  <c r="F41" i="4"/>
  <c r="G41" i="4"/>
  <c r="H41" i="4"/>
  <c r="I41" i="4"/>
  <c r="J41" i="4"/>
  <c r="K41" i="4"/>
  <c r="L41" i="4"/>
  <c r="M41" i="4"/>
  <c r="N41" i="4"/>
  <c r="O41" i="4"/>
  <c r="P41" i="4"/>
  <c r="D42" i="4"/>
  <c r="E42" i="4"/>
  <c r="F42" i="4"/>
  <c r="G42" i="4"/>
  <c r="H42" i="4"/>
  <c r="I42" i="4"/>
  <c r="J42" i="4"/>
  <c r="K42" i="4"/>
  <c r="L42" i="4"/>
  <c r="M42" i="4"/>
  <c r="N42" i="4"/>
  <c r="O42" i="4"/>
  <c r="P42" i="4"/>
  <c r="D43" i="4"/>
  <c r="E43" i="4"/>
  <c r="F43" i="4"/>
  <c r="G43" i="4"/>
  <c r="H43" i="4"/>
  <c r="I43" i="4"/>
  <c r="J43" i="4"/>
  <c r="K43" i="4"/>
  <c r="L43" i="4"/>
  <c r="M43" i="4"/>
  <c r="N43" i="4"/>
  <c r="O43" i="4"/>
  <c r="P43" i="4"/>
  <c r="D44" i="4"/>
  <c r="E44" i="4"/>
  <c r="F44" i="4"/>
  <c r="G44" i="4"/>
  <c r="H44" i="4"/>
  <c r="I44" i="4"/>
  <c r="J44" i="4"/>
  <c r="K44" i="4"/>
  <c r="L44" i="4"/>
  <c r="M44" i="4"/>
  <c r="N44" i="4"/>
  <c r="O44" i="4"/>
  <c r="P44" i="4"/>
  <c r="D45" i="4"/>
  <c r="E45" i="4"/>
  <c r="F45" i="4"/>
  <c r="G45" i="4"/>
  <c r="H45" i="4"/>
  <c r="I45" i="4"/>
  <c r="J45" i="4"/>
  <c r="K45" i="4"/>
  <c r="L45" i="4"/>
  <c r="M45" i="4"/>
  <c r="N45" i="4"/>
  <c r="O45" i="4"/>
  <c r="P45" i="4"/>
  <c r="D46" i="4"/>
  <c r="E46" i="4"/>
  <c r="F46" i="4"/>
  <c r="G46" i="4"/>
  <c r="H46" i="4"/>
  <c r="I46" i="4"/>
  <c r="J46" i="4"/>
  <c r="K46" i="4"/>
  <c r="L46" i="4"/>
  <c r="M46" i="4"/>
  <c r="N46" i="4"/>
  <c r="O46" i="4"/>
  <c r="P46" i="4"/>
  <c r="D47" i="4"/>
  <c r="E47" i="4"/>
  <c r="F47" i="4"/>
  <c r="G47" i="4"/>
  <c r="H47" i="4"/>
  <c r="I47" i="4"/>
  <c r="J47" i="4"/>
  <c r="K47" i="4"/>
  <c r="L47" i="4"/>
  <c r="M47" i="4"/>
  <c r="N47" i="4"/>
  <c r="O47" i="4"/>
  <c r="P47" i="4"/>
  <c r="D48" i="4"/>
  <c r="E48" i="4"/>
  <c r="F48" i="4"/>
  <c r="G48" i="4"/>
  <c r="H48" i="4"/>
  <c r="I48" i="4"/>
  <c r="J48" i="4"/>
  <c r="K48" i="4"/>
  <c r="L48" i="4"/>
  <c r="M48" i="4"/>
  <c r="N48" i="4"/>
  <c r="O48" i="4"/>
  <c r="P48" i="4"/>
  <c r="D49" i="4"/>
  <c r="E49" i="4"/>
  <c r="F49" i="4"/>
  <c r="G49" i="4"/>
  <c r="H49" i="4"/>
  <c r="I49" i="4"/>
  <c r="J49" i="4"/>
  <c r="K49" i="4"/>
  <c r="L49" i="4"/>
  <c r="M49" i="4"/>
  <c r="N49" i="4"/>
  <c r="O49" i="4"/>
  <c r="P49" i="4"/>
  <c r="D50" i="4"/>
  <c r="E50" i="4"/>
  <c r="F50" i="4"/>
  <c r="G50" i="4"/>
  <c r="H50" i="4"/>
  <c r="I50" i="4"/>
  <c r="J50" i="4"/>
  <c r="K50" i="4"/>
  <c r="L50" i="4"/>
  <c r="M50" i="4"/>
  <c r="N50" i="4"/>
  <c r="O50" i="4"/>
  <c r="P50" i="4"/>
  <c r="D51" i="4"/>
  <c r="E51" i="4"/>
  <c r="F51" i="4"/>
  <c r="G51" i="4"/>
  <c r="H51" i="4"/>
  <c r="I51" i="4"/>
  <c r="J51" i="4"/>
  <c r="K51" i="4"/>
  <c r="L51" i="4"/>
  <c r="M51" i="4"/>
  <c r="N51" i="4"/>
  <c r="O51" i="4"/>
  <c r="P51" i="4"/>
  <c r="D52" i="4"/>
  <c r="E52" i="4"/>
  <c r="F52" i="4"/>
  <c r="G52" i="4"/>
  <c r="H52" i="4"/>
  <c r="I52" i="4"/>
  <c r="J52" i="4"/>
  <c r="K52" i="4"/>
  <c r="L52" i="4"/>
  <c r="M52" i="4"/>
  <c r="N52" i="4"/>
  <c r="O52" i="4"/>
  <c r="P52" i="4"/>
  <c r="D53" i="4"/>
  <c r="E53" i="4"/>
  <c r="F53" i="4"/>
  <c r="G53" i="4"/>
  <c r="H53" i="4"/>
  <c r="I53" i="4"/>
  <c r="J53" i="4"/>
  <c r="K53" i="4"/>
  <c r="L53" i="4"/>
  <c r="M53" i="4"/>
  <c r="N53" i="4"/>
  <c r="O53" i="4"/>
  <c r="P53" i="4"/>
  <c r="D54" i="4"/>
  <c r="E54" i="4"/>
  <c r="F54" i="4"/>
  <c r="G54" i="4"/>
  <c r="H54" i="4"/>
  <c r="I54" i="4"/>
  <c r="J54" i="4"/>
  <c r="K54" i="4"/>
  <c r="L54" i="4"/>
  <c r="M54" i="4"/>
  <c r="N54" i="4"/>
  <c r="O54" i="4"/>
  <c r="P54" i="4"/>
  <c r="D55" i="4"/>
  <c r="E55" i="4"/>
  <c r="F55" i="4"/>
  <c r="G55" i="4"/>
  <c r="H55" i="4"/>
  <c r="I55" i="4"/>
  <c r="J55" i="4"/>
  <c r="K55" i="4"/>
  <c r="L55" i="4"/>
  <c r="M55" i="4"/>
  <c r="N55" i="4"/>
  <c r="O55" i="4"/>
  <c r="P55" i="4"/>
  <c r="D56" i="4"/>
  <c r="E56" i="4"/>
  <c r="F56" i="4"/>
  <c r="G56" i="4"/>
  <c r="H56" i="4"/>
  <c r="I56" i="4"/>
  <c r="J56" i="4"/>
  <c r="K56" i="4"/>
  <c r="L56" i="4"/>
  <c r="M56" i="4"/>
  <c r="N56" i="4"/>
  <c r="O56" i="4"/>
  <c r="P56" i="4"/>
  <c r="D57" i="4"/>
  <c r="E57" i="4"/>
  <c r="F57" i="4"/>
  <c r="G57" i="4"/>
  <c r="H57" i="4"/>
  <c r="I57" i="4"/>
  <c r="J57" i="4"/>
  <c r="K57" i="4"/>
  <c r="L57" i="4"/>
  <c r="M57" i="4"/>
  <c r="N57" i="4"/>
  <c r="O57" i="4"/>
  <c r="P57" i="4"/>
  <c r="D58" i="4"/>
  <c r="E58" i="4"/>
  <c r="F58" i="4"/>
  <c r="G58" i="4"/>
  <c r="H58" i="4"/>
  <c r="I58" i="4"/>
  <c r="J58" i="4"/>
  <c r="K58" i="4"/>
  <c r="L58" i="4"/>
  <c r="M58" i="4"/>
  <c r="N58" i="4"/>
  <c r="O58" i="4"/>
  <c r="P58" i="4"/>
  <c r="D59" i="4"/>
  <c r="E59" i="4"/>
  <c r="F59" i="4"/>
  <c r="G59" i="4"/>
  <c r="H59" i="4"/>
  <c r="I59" i="4"/>
  <c r="J59" i="4"/>
  <c r="K59" i="4"/>
  <c r="L59" i="4"/>
  <c r="M59" i="4"/>
  <c r="N59" i="4"/>
  <c r="O59" i="4"/>
  <c r="P59" i="4"/>
  <c r="D60" i="4"/>
  <c r="E60" i="4"/>
  <c r="F60" i="4"/>
  <c r="G60" i="4"/>
  <c r="H60" i="4"/>
  <c r="I60" i="4"/>
  <c r="J60" i="4"/>
  <c r="K60" i="4"/>
  <c r="L60" i="4"/>
  <c r="M60" i="4"/>
  <c r="N60" i="4"/>
  <c r="O60" i="4"/>
  <c r="P60" i="4"/>
  <c r="D61" i="4"/>
  <c r="E61" i="4"/>
  <c r="F61" i="4"/>
  <c r="G61" i="4"/>
  <c r="H61" i="4"/>
  <c r="I61" i="4"/>
  <c r="J61" i="4"/>
  <c r="K61" i="4"/>
  <c r="L61" i="4"/>
  <c r="M61" i="4"/>
  <c r="N61" i="4"/>
  <c r="O61" i="4"/>
  <c r="P61" i="4"/>
  <c r="D62" i="4"/>
  <c r="E62" i="4"/>
  <c r="F62" i="4"/>
  <c r="G62" i="4"/>
  <c r="H62" i="4"/>
  <c r="I62" i="4"/>
  <c r="J62" i="4"/>
  <c r="K62" i="4"/>
  <c r="L62" i="4"/>
  <c r="M62" i="4"/>
  <c r="N62" i="4"/>
  <c r="O62" i="4"/>
  <c r="P62" i="4"/>
  <c r="D63" i="4"/>
  <c r="E63" i="4"/>
  <c r="F63" i="4"/>
  <c r="G63" i="4"/>
  <c r="H63" i="4"/>
  <c r="I63" i="4"/>
  <c r="J63" i="4"/>
  <c r="K63" i="4"/>
  <c r="L63" i="4"/>
  <c r="M63" i="4"/>
  <c r="N63" i="4"/>
  <c r="O63" i="4"/>
  <c r="P63" i="4"/>
  <c r="D64" i="4"/>
  <c r="E64" i="4"/>
  <c r="F64" i="4"/>
  <c r="G64" i="4"/>
  <c r="H64" i="4"/>
  <c r="I64" i="4"/>
  <c r="J64" i="4"/>
  <c r="K64" i="4"/>
  <c r="L64" i="4"/>
  <c r="M64" i="4"/>
  <c r="N64" i="4"/>
  <c r="O64" i="4"/>
  <c r="P64" i="4"/>
  <c r="D65" i="4"/>
  <c r="E65" i="4"/>
  <c r="F65" i="4"/>
  <c r="G65" i="4"/>
  <c r="H65" i="4"/>
  <c r="I65" i="4"/>
  <c r="J65" i="4"/>
  <c r="K65" i="4"/>
  <c r="L65" i="4"/>
  <c r="M65" i="4"/>
  <c r="N65" i="4"/>
  <c r="O65" i="4"/>
  <c r="P65" i="4"/>
  <c r="D66" i="4"/>
  <c r="E66" i="4"/>
  <c r="F66" i="4"/>
  <c r="G66" i="4"/>
  <c r="H66" i="4"/>
  <c r="I66" i="4"/>
  <c r="J66" i="4"/>
  <c r="K66" i="4"/>
  <c r="L66" i="4"/>
  <c r="M66" i="4"/>
  <c r="N66" i="4"/>
  <c r="O66" i="4"/>
  <c r="P66" i="4"/>
  <c r="D67" i="4"/>
  <c r="E67" i="4"/>
  <c r="F67" i="4"/>
  <c r="G67" i="4"/>
  <c r="H67" i="4"/>
  <c r="I67" i="4"/>
  <c r="J67" i="4"/>
  <c r="K67" i="4"/>
  <c r="L67" i="4"/>
  <c r="M67" i="4"/>
  <c r="N67" i="4"/>
  <c r="O67" i="4"/>
  <c r="P67" i="4"/>
  <c r="D68" i="4"/>
  <c r="E68" i="4"/>
  <c r="F68" i="4"/>
  <c r="G68" i="4"/>
  <c r="H68" i="4"/>
  <c r="I68" i="4"/>
  <c r="J68" i="4"/>
  <c r="K68" i="4"/>
  <c r="L68" i="4"/>
  <c r="M68" i="4"/>
  <c r="N68" i="4"/>
  <c r="O68" i="4"/>
  <c r="P68" i="4"/>
  <c r="D69" i="4"/>
  <c r="E69" i="4"/>
  <c r="F69" i="4"/>
  <c r="G69" i="4"/>
  <c r="H69" i="4"/>
  <c r="I69" i="4"/>
  <c r="J69" i="4"/>
  <c r="K69" i="4"/>
  <c r="L69" i="4"/>
  <c r="M69" i="4"/>
  <c r="N69" i="4"/>
  <c r="O69" i="4"/>
  <c r="P69" i="4"/>
  <c r="D70" i="4"/>
  <c r="E70" i="4"/>
  <c r="F70" i="4"/>
  <c r="G70" i="4"/>
  <c r="H70" i="4"/>
  <c r="I70" i="4"/>
  <c r="J70" i="4"/>
  <c r="K70" i="4"/>
  <c r="L70" i="4"/>
  <c r="M70" i="4"/>
  <c r="N70" i="4"/>
  <c r="O70" i="4"/>
  <c r="P70" i="4"/>
  <c r="D71" i="4"/>
  <c r="E71" i="4"/>
  <c r="F71" i="4"/>
  <c r="G71" i="4"/>
  <c r="H71" i="4"/>
  <c r="I71" i="4"/>
  <c r="J71" i="4"/>
  <c r="K71" i="4"/>
  <c r="L71" i="4"/>
  <c r="M71" i="4"/>
  <c r="N71" i="4"/>
  <c r="O71" i="4"/>
  <c r="P71" i="4"/>
  <c r="D72" i="4"/>
  <c r="E72" i="4"/>
  <c r="F72" i="4"/>
  <c r="G72" i="4"/>
  <c r="H72" i="4"/>
  <c r="I72" i="4"/>
  <c r="J72" i="4"/>
  <c r="K72" i="4"/>
  <c r="L72" i="4"/>
  <c r="M72" i="4"/>
  <c r="N72" i="4"/>
  <c r="O72" i="4"/>
  <c r="P72" i="4"/>
  <c r="D73" i="4"/>
  <c r="E73" i="4"/>
  <c r="F73" i="4"/>
  <c r="G73" i="4"/>
  <c r="H73" i="4"/>
  <c r="I73" i="4"/>
  <c r="J73" i="4"/>
  <c r="K73" i="4"/>
  <c r="L73" i="4"/>
  <c r="M73" i="4"/>
  <c r="N73" i="4"/>
  <c r="O73" i="4"/>
  <c r="P73" i="4"/>
  <c r="D74" i="4"/>
  <c r="E74" i="4"/>
  <c r="F74" i="4"/>
  <c r="G74" i="4"/>
  <c r="H74" i="4"/>
  <c r="I74" i="4"/>
  <c r="J74" i="4"/>
  <c r="K74" i="4"/>
  <c r="L74" i="4"/>
  <c r="M74" i="4"/>
  <c r="N74" i="4"/>
  <c r="O74" i="4"/>
  <c r="P74" i="4"/>
  <c r="D75" i="4"/>
  <c r="E75" i="4"/>
  <c r="F75" i="4"/>
  <c r="G75" i="4"/>
  <c r="H75" i="4"/>
  <c r="I75" i="4"/>
  <c r="J75" i="4"/>
  <c r="K75" i="4"/>
  <c r="L75" i="4"/>
  <c r="M75" i="4"/>
  <c r="N75" i="4"/>
  <c r="O75" i="4"/>
  <c r="P75" i="4"/>
  <c r="D76" i="4"/>
  <c r="E76" i="4"/>
  <c r="F76" i="4"/>
  <c r="G76" i="4"/>
  <c r="H76" i="4"/>
  <c r="I76" i="4"/>
  <c r="J76" i="4"/>
  <c r="K76" i="4"/>
  <c r="L76" i="4"/>
  <c r="M76" i="4"/>
  <c r="N76" i="4"/>
  <c r="O76" i="4"/>
  <c r="P76" i="4"/>
  <c r="D77" i="4"/>
  <c r="E77" i="4"/>
  <c r="F77" i="4"/>
  <c r="G77" i="4"/>
  <c r="H77" i="4"/>
  <c r="I77" i="4"/>
  <c r="J77" i="4"/>
  <c r="K77" i="4"/>
  <c r="L77" i="4"/>
  <c r="M77" i="4"/>
  <c r="N77" i="4"/>
  <c r="O77" i="4"/>
  <c r="P77" i="4"/>
  <c r="D78" i="4"/>
  <c r="E78" i="4"/>
  <c r="F78" i="4"/>
  <c r="G78" i="4"/>
  <c r="H78" i="4"/>
  <c r="I78" i="4"/>
  <c r="J78" i="4"/>
  <c r="K78" i="4"/>
  <c r="L78" i="4"/>
  <c r="M78" i="4"/>
  <c r="N78" i="4"/>
  <c r="O78" i="4"/>
  <c r="P78" i="4"/>
  <c r="D79" i="4"/>
  <c r="E79" i="4"/>
  <c r="F79" i="4"/>
  <c r="G79" i="4"/>
  <c r="H79" i="4"/>
  <c r="I79" i="4"/>
  <c r="J79" i="4"/>
  <c r="K79" i="4"/>
  <c r="L79" i="4"/>
  <c r="M79" i="4"/>
  <c r="N79" i="4"/>
  <c r="O79" i="4"/>
  <c r="P79" i="4"/>
  <c r="D80" i="4"/>
  <c r="E80" i="4"/>
  <c r="F80" i="4"/>
  <c r="G80" i="4"/>
  <c r="H80" i="4"/>
  <c r="I80" i="4"/>
  <c r="J80" i="4"/>
  <c r="K80" i="4"/>
  <c r="L80" i="4"/>
  <c r="M80" i="4"/>
  <c r="N80" i="4"/>
  <c r="O80" i="4"/>
  <c r="P80" i="4"/>
  <c r="D81" i="4"/>
  <c r="E81" i="4"/>
  <c r="F81" i="4"/>
  <c r="G81" i="4"/>
  <c r="H81" i="4"/>
  <c r="I81" i="4"/>
  <c r="J81" i="4"/>
  <c r="K81" i="4"/>
  <c r="L81" i="4"/>
  <c r="M81" i="4"/>
  <c r="N81" i="4"/>
  <c r="O81" i="4"/>
  <c r="P81" i="4"/>
  <c r="D82" i="4"/>
  <c r="E82" i="4"/>
  <c r="F82" i="4"/>
  <c r="G82" i="4"/>
  <c r="H82" i="4"/>
  <c r="I82" i="4"/>
  <c r="J82" i="4"/>
  <c r="K82" i="4"/>
  <c r="L82" i="4"/>
  <c r="M82" i="4"/>
  <c r="N82" i="4"/>
  <c r="O82" i="4"/>
  <c r="P82" i="4"/>
  <c r="D83" i="4"/>
  <c r="E83" i="4"/>
  <c r="F83" i="4"/>
  <c r="G83" i="4"/>
  <c r="H83" i="4"/>
  <c r="I83" i="4"/>
  <c r="J83" i="4"/>
  <c r="K83" i="4"/>
  <c r="L83" i="4"/>
  <c r="M83" i="4"/>
  <c r="N83" i="4"/>
  <c r="O83" i="4"/>
  <c r="P83" i="4"/>
  <c r="D84" i="4"/>
  <c r="E84" i="4"/>
  <c r="F84" i="4"/>
  <c r="G84" i="4"/>
  <c r="H84" i="4"/>
  <c r="I84" i="4"/>
  <c r="J84" i="4"/>
  <c r="K84" i="4"/>
  <c r="L84" i="4"/>
  <c r="M84" i="4"/>
  <c r="N84" i="4"/>
  <c r="O84" i="4"/>
  <c r="P84" i="4"/>
  <c r="D85" i="4"/>
  <c r="E85" i="4"/>
  <c r="F85" i="4"/>
  <c r="G85" i="4"/>
  <c r="H85" i="4"/>
  <c r="I85" i="4"/>
  <c r="J85" i="4"/>
  <c r="K85" i="4"/>
  <c r="L85" i="4"/>
  <c r="M85" i="4"/>
  <c r="N85" i="4"/>
  <c r="O85" i="4"/>
  <c r="P85" i="4"/>
  <c r="D86" i="4"/>
  <c r="E86" i="4"/>
  <c r="F86" i="4"/>
  <c r="G86" i="4"/>
  <c r="H86" i="4"/>
  <c r="I86" i="4"/>
  <c r="J86" i="4"/>
  <c r="K86" i="4"/>
  <c r="L86" i="4"/>
  <c r="M86" i="4"/>
  <c r="N86" i="4"/>
  <c r="O86" i="4"/>
  <c r="P86" i="4"/>
  <c r="D87" i="4"/>
  <c r="E87" i="4"/>
  <c r="F87" i="4"/>
  <c r="G87" i="4"/>
  <c r="H87" i="4"/>
  <c r="I87" i="4"/>
  <c r="J87" i="4"/>
  <c r="K87" i="4"/>
  <c r="L87" i="4"/>
  <c r="M87" i="4"/>
  <c r="N87" i="4"/>
  <c r="O87" i="4"/>
  <c r="P87" i="4"/>
  <c r="D88" i="4"/>
  <c r="E88" i="4"/>
  <c r="F88" i="4"/>
  <c r="G88" i="4"/>
  <c r="H88" i="4"/>
  <c r="I88" i="4"/>
  <c r="J88" i="4"/>
  <c r="K88" i="4"/>
  <c r="L88" i="4"/>
  <c r="M88" i="4"/>
  <c r="N88" i="4"/>
  <c r="O88" i="4"/>
  <c r="P88" i="4"/>
  <c r="D89" i="4"/>
  <c r="E89" i="4"/>
  <c r="F89" i="4"/>
  <c r="G89" i="4"/>
  <c r="H89" i="4"/>
  <c r="I89" i="4"/>
  <c r="J89" i="4"/>
  <c r="K89" i="4"/>
  <c r="L89" i="4"/>
  <c r="M89" i="4"/>
  <c r="N89" i="4"/>
  <c r="O89" i="4"/>
  <c r="P89" i="4"/>
  <c r="D90" i="4"/>
  <c r="E90" i="4"/>
  <c r="F90" i="4"/>
  <c r="G90" i="4"/>
  <c r="H90" i="4"/>
  <c r="I90" i="4"/>
  <c r="J90" i="4"/>
  <c r="K90" i="4"/>
  <c r="L90" i="4"/>
  <c r="M90" i="4"/>
  <c r="N90" i="4"/>
  <c r="O90" i="4"/>
  <c r="P90" i="4"/>
  <c r="D91" i="4"/>
  <c r="E91" i="4"/>
  <c r="F91" i="4"/>
  <c r="G91" i="4"/>
  <c r="H91" i="4"/>
  <c r="I91" i="4"/>
  <c r="J91" i="4"/>
  <c r="K91" i="4"/>
  <c r="L91" i="4"/>
  <c r="M91" i="4"/>
  <c r="N91" i="4"/>
  <c r="O91" i="4"/>
  <c r="P91" i="4"/>
  <c r="D92" i="4"/>
  <c r="E92" i="4"/>
  <c r="F92" i="4"/>
  <c r="G92" i="4"/>
  <c r="H92" i="4"/>
  <c r="I92" i="4"/>
  <c r="J92" i="4"/>
  <c r="K92" i="4"/>
  <c r="L92" i="4"/>
  <c r="M92" i="4"/>
  <c r="N92" i="4"/>
  <c r="O92" i="4"/>
  <c r="P92" i="4"/>
  <c r="D93" i="4"/>
  <c r="E93" i="4"/>
  <c r="F93" i="4"/>
  <c r="G93" i="4"/>
  <c r="H93" i="4"/>
  <c r="I93" i="4"/>
  <c r="J93" i="4"/>
  <c r="K93" i="4"/>
  <c r="L93" i="4"/>
  <c r="M93" i="4"/>
  <c r="N93" i="4"/>
  <c r="O93" i="4"/>
  <c r="P93" i="4"/>
  <c r="D94" i="4"/>
  <c r="E94" i="4"/>
  <c r="F94" i="4"/>
  <c r="G94" i="4"/>
  <c r="H94" i="4"/>
  <c r="I94" i="4"/>
  <c r="J94" i="4"/>
  <c r="K94" i="4"/>
  <c r="L94" i="4"/>
  <c r="M94" i="4"/>
  <c r="N94" i="4"/>
  <c r="O94" i="4"/>
  <c r="P94" i="4"/>
  <c r="D95" i="4"/>
  <c r="E95" i="4"/>
  <c r="F95" i="4"/>
  <c r="G95" i="4"/>
  <c r="H95" i="4"/>
  <c r="I95" i="4"/>
  <c r="J95" i="4"/>
  <c r="K95" i="4"/>
  <c r="L95" i="4"/>
  <c r="M95" i="4"/>
  <c r="N95" i="4"/>
  <c r="O95" i="4"/>
  <c r="P95" i="4"/>
  <c r="D96" i="4"/>
  <c r="E96" i="4"/>
  <c r="F96" i="4"/>
  <c r="G96" i="4"/>
  <c r="H96" i="4"/>
  <c r="I96" i="4"/>
  <c r="J96" i="4"/>
  <c r="K96" i="4"/>
  <c r="L96" i="4"/>
  <c r="M96" i="4"/>
  <c r="N96" i="4"/>
  <c r="O96" i="4"/>
  <c r="P96" i="4"/>
  <c r="D97" i="4"/>
  <c r="E97" i="4"/>
  <c r="F97" i="4"/>
  <c r="G97" i="4"/>
  <c r="H97" i="4"/>
  <c r="I97" i="4"/>
  <c r="J97" i="4"/>
  <c r="K97" i="4"/>
  <c r="L97" i="4"/>
  <c r="M97" i="4"/>
  <c r="N97" i="4"/>
  <c r="O97" i="4"/>
  <c r="P97" i="4"/>
  <c r="D98" i="4"/>
  <c r="E98" i="4"/>
  <c r="F98" i="4"/>
  <c r="G98" i="4"/>
  <c r="H98" i="4"/>
  <c r="I98" i="4"/>
  <c r="J98" i="4"/>
  <c r="K98" i="4"/>
  <c r="L98" i="4"/>
  <c r="M98" i="4"/>
  <c r="N98" i="4"/>
  <c r="O98" i="4"/>
  <c r="P98" i="4"/>
  <c r="D99" i="4"/>
  <c r="E99" i="4"/>
  <c r="F99" i="4"/>
  <c r="G99" i="4"/>
  <c r="H99" i="4"/>
  <c r="I99" i="4"/>
  <c r="J99" i="4"/>
  <c r="K99" i="4"/>
  <c r="L99" i="4"/>
  <c r="M99" i="4"/>
  <c r="N99" i="4"/>
  <c r="O99" i="4"/>
  <c r="P99" i="4"/>
  <c r="D100" i="4"/>
  <c r="E100" i="4"/>
  <c r="F100" i="4"/>
  <c r="G100" i="4"/>
  <c r="H100" i="4"/>
  <c r="I100" i="4"/>
  <c r="J100" i="4"/>
  <c r="K100" i="4"/>
  <c r="L100" i="4"/>
  <c r="M100" i="4"/>
  <c r="N100" i="4"/>
  <c r="O100" i="4"/>
  <c r="P100" i="4"/>
  <c r="D101" i="4"/>
  <c r="E101" i="4"/>
  <c r="F101" i="4"/>
  <c r="G101" i="4"/>
  <c r="H101" i="4"/>
  <c r="I101" i="4"/>
  <c r="J101" i="4"/>
  <c r="K101" i="4"/>
  <c r="L101" i="4"/>
  <c r="M101" i="4"/>
  <c r="N101" i="4"/>
  <c r="O101" i="4"/>
  <c r="P101" i="4"/>
  <c r="D102" i="4"/>
  <c r="E102" i="4"/>
  <c r="F102" i="4"/>
  <c r="G102" i="4"/>
  <c r="H102" i="4"/>
  <c r="I102" i="4"/>
  <c r="J102" i="4"/>
  <c r="K102" i="4"/>
  <c r="L102" i="4"/>
  <c r="M102" i="4"/>
  <c r="N102" i="4"/>
  <c r="O102" i="4"/>
  <c r="P102" i="4"/>
  <c r="D103" i="4"/>
  <c r="E103" i="4"/>
  <c r="F103" i="4"/>
  <c r="G103" i="4"/>
  <c r="H103" i="4"/>
  <c r="I103" i="4"/>
  <c r="J103" i="4"/>
  <c r="K103" i="4"/>
  <c r="L103" i="4"/>
  <c r="M103" i="4"/>
  <c r="N103" i="4"/>
  <c r="O103" i="4"/>
  <c r="P103" i="4"/>
  <c r="D104" i="4"/>
  <c r="E104" i="4"/>
  <c r="F104" i="4"/>
  <c r="G104" i="4"/>
  <c r="H104" i="4"/>
  <c r="I104" i="4"/>
  <c r="J104" i="4"/>
  <c r="K104" i="4"/>
  <c r="L104" i="4"/>
  <c r="M104" i="4"/>
  <c r="N104" i="4"/>
  <c r="O104" i="4"/>
  <c r="P104" i="4"/>
  <c r="D105" i="4"/>
  <c r="E105" i="4"/>
  <c r="F105" i="4"/>
  <c r="G105" i="4"/>
  <c r="H105" i="4"/>
  <c r="I105" i="4"/>
  <c r="J105" i="4"/>
  <c r="K105" i="4"/>
  <c r="L105" i="4"/>
  <c r="M105" i="4"/>
  <c r="N105" i="4"/>
  <c r="O105" i="4"/>
  <c r="P105" i="4"/>
  <c r="D106" i="4"/>
  <c r="E106" i="4"/>
  <c r="F106" i="4"/>
  <c r="G106" i="4"/>
  <c r="H106" i="4"/>
  <c r="I106" i="4"/>
  <c r="J106" i="4"/>
  <c r="K106" i="4"/>
  <c r="L106" i="4"/>
  <c r="M106" i="4"/>
  <c r="N106" i="4"/>
  <c r="O106" i="4"/>
  <c r="P106" i="4"/>
  <c r="D107" i="4"/>
  <c r="E107" i="4"/>
  <c r="F107" i="4"/>
  <c r="G107" i="4"/>
  <c r="H107" i="4"/>
  <c r="I107" i="4"/>
  <c r="J107" i="4"/>
  <c r="K107" i="4"/>
  <c r="L107" i="4"/>
  <c r="M107" i="4"/>
  <c r="N107" i="4"/>
  <c r="O107" i="4"/>
  <c r="P107" i="4"/>
  <c r="D108" i="4"/>
  <c r="E108" i="4"/>
  <c r="F108" i="4"/>
  <c r="G108" i="4"/>
  <c r="H108" i="4"/>
  <c r="I108" i="4"/>
  <c r="J108" i="4"/>
  <c r="K108" i="4"/>
  <c r="L108" i="4"/>
  <c r="M108" i="4"/>
  <c r="N108" i="4"/>
  <c r="O108" i="4"/>
  <c r="P108" i="4"/>
  <c r="D109" i="4"/>
  <c r="E109" i="4"/>
  <c r="F109" i="4"/>
  <c r="G109" i="4"/>
  <c r="H109" i="4"/>
  <c r="I109" i="4"/>
  <c r="J109" i="4"/>
  <c r="K109" i="4"/>
  <c r="L109" i="4"/>
  <c r="M109" i="4"/>
  <c r="N109" i="4"/>
  <c r="O109" i="4"/>
  <c r="P109" i="4"/>
  <c r="D110" i="4"/>
  <c r="E110" i="4"/>
  <c r="F110" i="4"/>
  <c r="G110" i="4"/>
  <c r="H110" i="4"/>
  <c r="I110" i="4"/>
  <c r="J110" i="4"/>
  <c r="K110" i="4"/>
  <c r="L110" i="4"/>
  <c r="M110" i="4"/>
  <c r="N110" i="4"/>
  <c r="O110" i="4"/>
  <c r="P110" i="4"/>
  <c r="D111" i="4"/>
  <c r="E111" i="4"/>
  <c r="F111" i="4"/>
  <c r="G111" i="4"/>
  <c r="H111" i="4"/>
  <c r="I111" i="4"/>
  <c r="J111" i="4"/>
  <c r="K111" i="4"/>
  <c r="L111" i="4"/>
  <c r="M111" i="4"/>
  <c r="N111" i="4"/>
  <c r="O111" i="4"/>
  <c r="P111" i="4"/>
  <c r="D112" i="4"/>
  <c r="E112" i="4"/>
  <c r="F112" i="4"/>
  <c r="G112" i="4"/>
  <c r="H112" i="4"/>
  <c r="I112" i="4"/>
  <c r="J112" i="4"/>
  <c r="K112" i="4"/>
  <c r="L112" i="4"/>
  <c r="M112" i="4"/>
  <c r="N112" i="4"/>
  <c r="O112" i="4"/>
  <c r="P112" i="4"/>
  <c r="D113" i="4"/>
  <c r="E113" i="4"/>
  <c r="F113" i="4"/>
  <c r="G113" i="4"/>
  <c r="H113" i="4"/>
  <c r="I113" i="4"/>
  <c r="J113" i="4"/>
  <c r="K113" i="4"/>
  <c r="L113" i="4"/>
  <c r="M113" i="4"/>
  <c r="N113" i="4"/>
  <c r="O113" i="4"/>
  <c r="P113" i="4"/>
  <c r="D114" i="4"/>
  <c r="E114" i="4"/>
  <c r="F114" i="4"/>
  <c r="G114" i="4"/>
  <c r="H114" i="4"/>
  <c r="I114" i="4"/>
  <c r="J114" i="4"/>
  <c r="K114" i="4"/>
  <c r="L114" i="4"/>
  <c r="M114" i="4"/>
  <c r="N114" i="4"/>
  <c r="O114" i="4"/>
  <c r="P114" i="4"/>
  <c r="D115" i="4"/>
  <c r="E115" i="4"/>
  <c r="F115" i="4"/>
  <c r="G115" i="4"/>
  <c r="H115" i="4"/>
  <c r="I115" i="4"/>
  <c r="J115" i="4"/>
  <c r="K115" i="4"/>
  <c r="L115" i="4"/>
  <c r="M115" i="4"/>
  <c r="N115" i="4"/>
  <c r="O115" i="4"/>
  <c r="P115" i="4"/>
  <c r="D116" i="4"/>
  <c r="E116" i="4"/>
  <c r="F116" i="4"/>
  <c r="G116" i="4"/>
  <c r="H116" i="4"/>
  <c r="I116" i="4"/>
  <c r="J116" i="4"/>
  <c r="K116" i="4"/>
  <c r="L116" i="4"/>
  <c r="M116" i="4"/>
  <c r="N116" i="4"/>
  <c r="O116" i="4"/>
  <c r="P116" i="4"/>
  <c r="D117" i="4"/>
  <c r="E117" i="4"/>
  <c r="F117" i="4"/>
  <c r="G117" i="4"/>
  <c r="H117" i="4"/>
  <c r="I117" i="4"/>
  <c r="J117" i="4"/>
  <c r="K117" i="4"/>
  <c r="L117" i="4"/>
  <c r="M117" i="4"/>
  <c r="N117" i="4"/>
  <c r="O117" i="4"/>
  <c r="P117" i="4"/>
  <c r="D118" i="4"/>
  <c r="E118" i="4"/>
  <c r="F118" i="4"/>
  <c r="G118" i="4"/>
  <c r="H118" i="4"/>
  <c r="I118" i="4"/>
  <c r="J118" i="4"/>
  <c r="K118" i="4"/>
  <c r="L118" i="4"/>
  <c r="M118" i="4"/>
  <c r="N118" i="4"/>
  <c r="O118" i="4"/>
  <c r="P118" i="4"/>
  <c r="D119" i="4"/>
  <c r="E119" i="4"/>
  <c r="F119" i="4"/>
  <c r="G119" i="4"/>
  <c r="H119" i="4"/>
  <c r="I119" i="4"/>
  <c r="J119" i="4"/>
  <c r="K119" i="4"/>
  <c r="L119" i="4"/>
  <c r="M119" i="4"/>
  <c r="N119" i="4"/>
  <c r="O119" i="4"/>
  <c r="P119" i="4"/>
  <c r="D120" i="4"/>
  <c r="E120" i="4"/>
  <c r="F120" i="4"/>
  <c r="G120" i="4"/>
  <c r="H120" i="4"/>
  <c r="I120" i="4"/>
  <c r="J120" i="4"/>
  <c r="K120" i="4"/>
  <c r="L120" i="4"/>
  <c r="M120" i="4"/>
  <c r="N120" i="4"/>
  <c r="O120" i="4"/>
  <c r="P120" i="4"/>
  <c r="D121" i="4"/>
  <c r="E121" i="4"/>
  <c r="F121" i="4"/>
  <c r="G121" i="4"/>
  <c r="H121" i="4"/>
  <c r="I121" i="4"/>
  <c r="J121" i="4"/>
  <c r="K121" i="4"/>
  <c r="L121" i="4"/>
  <c r="M121" i="4"/>
  <c r="N121" i="4"/>
  <c r="O121" i="4"/>
  <c r="P121" i="4"/>
  <c r="D122" i="4"/>
  <c r="E122" i="4"/>
  <c r="F122" i="4"/>
  <c r="G122" i="4"/>
  <c r="H122" i="4"/>
  <c r="I122" i="4"/>
  <c r="J122" i="4"/>
  <c r="K122" i="4"/>
  <c r="L122" i="4"/>
  <c r="M122" i="4"/>
  <c r="N122" i="4"/>
  <c r="O122" i="4"/>
  <c r="P122" i="4"/>
  <c r="D123" i="4"/>
  <c r="E123" i="4"/>
  <c r="F123" i="4"/>
  <c r="G123" i="4"/>
  <c r="H123" i="4"/>
  <c r="I123" i="4"/>
  <c r="J123" i="4"/>
  <c r="K123" i="4"/>
  <c r="L123" i="4"/>
  <c r="M123" i="4"/>
  <c r="N123" i="4"/>
  <c r="O123" i="4"/>
  <c r="P123" i="4"/>
  <c r="D124" i="4"/>
  <c r="E124" i="4"/>
  <c r="F124" i="4"/>
  <c r="G124" i="4"/>
  <c r="H124" i="4"/>
  <c r="I124" i="4"/>
  <c r="J124" i="4"/>
  <c r="K124" i="4"/>
  <c r="L124" i="4"/>
  <c r="M124" i="4"/>
  <c r="N124" i="4"/>
  <c r="O124" i="4"/>
  <c r="P124" i="4"/>
  <c r="D125" i="4"/>
  <c r="E125" i="4"/>
  <c r="F125" i="4"/>
  <c r="G125" i="4"/>
  <c r="H125" i="4"/>
  <c r="I125" i="4"/>
  <c r="J125" i="4"/>
  <c r="K125" i="4"/>
  <c r="L125" i="4"/>
  <c r="M125" i="4"/>
  <c r="N125" i="4"/>
  <c r="O125" i="4"/>
  <c r="P125" i="4"/>
  <c r="D126" i="4"/>
  <c r="E126" i="4"/>
  <c r="F126" i="4"/>
  <c r="G126" i="4"/>
  <c r="H126" i="4"/>
  <c r="I126" i="4"/>
  <c r="J126" i="4"/>
  <c r="K126" i="4"/>
  <c r="L126" i="4"/>
  <c r="M126" i="4"/>
  <c r="N126" i="4"/>
  <c r="O126" i="4"/>
  <c r="P126" i="4"/>
  <c r="D127" i="4"/>
  <c r="E127" i="4"/>
  <c r="F127" i="4"/>
  <c r="G127" i="4"/>
  <c r="H127" i="4"/>
  <c r="I127" i="4"/>
  <c r="J127" i="4"/>
  <c r="K127" i="4"/>
  <c r="L127" i="4"/>
  <c r="M127" i="4"/>
  <c r="N127" i="4"/>
  <c r="O127" i="4"/>
  <c r="P127" i="4"/>
  <c r="D128" i="4"/>
  <c r="E128" i="4"/>
  <c r="F128" i="4"/>
  <c r="G128" i="4"/>
  <c r="H128" i="4"/>
  <c r="I128" i="4"/>
  <c r="J128" i="4"/>
  <c r="K128" i="4"/>
  <c r="L128" i="4"/>
  <c r="M128" i="4"/>
  <c r="N128" i="4"/>
  <c r="O128" i="4"/>
  <c r="P128" i="4"/>
  <c r="D129" i="4"/>
  <c r="E129" i="4"/>
  <c r="F129" i="4"/>
  <c r="G129" i="4"/>
  <c r="H129" i="4"/>
  <c r="I129" i="4"/>
  <c r="J129" i="4"/>
  <c r="K129" i="4"/>
  <c r="L129" i="4"/>
  <c r="M129" i="4"/>
  <c r="N129" i="4"/>
  <c r="O129" i="4"/>
  <c r="P129" i="4"/>
  <c r="D130" i="4"/>
  <c r="E130" i="4"/>
  <c r="F130" i="4"/>
  <c r="G130" i="4"/>
  <c r="H130" i="4"/>
  <c r="I130" i="4"/>
  <c r="J130" i="4"/>
  <c r="K130" i="4"/>
  <c r="L130" i="4"/>
  <c r="M130" i="4"/>
  <c r="N130" i="4"/>
  <c r="O130" i="4"/>
  <c r="P130" i="4"/>
  <c r="D131" i="4"/>
  <c r="E131" i="4"/>
  <c r="F131" i="4"/>
  <c r="G131" i="4"/>
  <c r="H131" i="4"/>
  <c r="I131" i="4"/>
  <c r="J131" i="4"/>
  <c r="K131" i="4"/>
  <c r="L131" i="4"/>
  <c r="M131" i="4"/>
  <c r="N131" i="4"/>
  <c r="O131" i="4"/>
  <c r="P131" i="4"/>
  <c r="D132" i="4"/>
  <c r="E132" i="4"/>
  <c r="F132" i="4"/>
  <c r="G132" i="4"/>
  <c r="H132" i="4"/>
  <c r="I132" i="4"/>
  <c r="J132" i="4"/>
  <c r="K132" i="4"/>
  <c r="L132" i="4"/>
  <c r="M132" i="4"/>
  <c r="N132" i="4"/>
  <c r="O132" i="4"/>
  <c r="P132" i="4"/>
  <c r="D133" i="4"/>
  <c r="E133" i="4"/>
  <c r="F133" i="4"/>
  <c r="G133" i="4"/>
  <c r="H133" i="4"/>
  <c r="I133" i="4"/>
  <c r="J133" i="4"/>
  <c r="K133" i="4"/>
  <c r="L133" i="4"/>
  <c r="M133" i="4"/>
  <c r="N133" i="4"/>
  <c r="O133" i="4"/>
  <c r="P133" i="4"/>
  <c r="D134" i="4"/>
  <c r="E134" i="4"/>
  <c r="F134" i="4"/>
  <c r="G134" i="4"/>
  <c r="H134" i="4"/>
  <c r="I134" i="4"/>
  <c r="J134" i="4"/>
  <c r="K134" i="4"/>
  <c r="L134" i="4"/>
  <c r="M134" i="4"/>
  <c r="N134" i="4"/>
  <c r="O134" i="4"/>
  <c r="P134" i="4"/>
  <c r="D135" i="4"/>
  <c r="E135" i="4"/>
  <c r="F135" i="4"/>
  <c r="G135" i="4"/>
  <c r="H135" i="4"/>
  <c r="I135" i="4"/>
  <c r="J135" i="4"/>
  <c r="K135" i="4"/>
  <c r="L135" i="4"/>
  <c r="M135" i="4"/>
  <c r="N135" i="4"/>
  <c r="O135" i="4"/>
  <c r="P135" i="4"/>
  <c r="D136" i="4"/>
  <c r="E136" i="4"/>
  <c r="F136" i="4"/>
  <c r="G136" i="4"/>
  <c r="H136" i="4"/>
  <c r="I136" i="4"/>
  <c r="J136" i="4"/>
  <c r="K136" i="4"/>
  <c r="L136" i="4"/>
  <c r="M136" i="4"/>
  <c r="N136" i="4"/>
  <c r="O136" i="4"/>
  <c r="P136" i="4"/>
  <c r="D137" i="4"/>
  <c r="E137" i="4"/>
  <c r="F137" i="4"/>
  <c r="G137" i="4"/>
  <c r="H137" i="4"/>
  <c r="I137" i="4"/>
  <c r="J137" i="4"/>
  <c r="K137" i="4"/>
  <c r="L137" i="4"/>
  <c r="M137" i="4"/>
  <c r="N137" i="4"/>
  <c r="O137" i="4"/>
  <c r="P137" i="4"/>
  <c r="D138" i="4"/>
  <c r="E138" i="4"/>
  <c r="F138" i="4"/>
  <c r="G138" i="4"/>
  <c r="H138" i="4"/>
  <c r="I138" i="4"/>
  <c r="J138" i="4"/>
  <c r="K138" i="4"/>
  <c r="L138" i="4"/>
  <c r="M138" i="4"/>
  <c r="N138" i="4"/>
  <c r="O138" i="4"/>
  <c r="P138" i="4"/>
  <c r="D139" i="4"/>
  <c r="E139" i="4"/>
  <c r="F139" i="4"/>
  <c r="G139" i="4"/>
  <c r="H139" i="4"/>
  <c r="I139" i="4"/>
  <c r="J139" i="4"/>
  <c r="K139" i="4"/>
  <c r="L139" i="4"/>
  <c r="M139" i="4"/>
  <c r="N139" i="4"/>
  <c r="O139" i="4"/>
  <c r="P139" i="4"/>
  <c r="D140" i="4"/>
  <c r="E140" i="4"/>
  <c r="F140" i="4"/>
  <c r="G140" i="4"/>
  <c r="H140" i="4"/>
  <c r="I140" i="4"/>
  <c r="J140" i="4"/>
  <c r="K140" i="4"/>
  <c r="L140" i="4"/>
  <c r="M140" i="4"/>
  <c r="N140" i="4"/>
  <c r="O140" i="4"/>
  <c r="P140" i="4"/>
  <c r="D141" i="4"/>
  <c r="E141" i="4"/>
  <c r="F141" i="4"/>
  <c r="G141" i="4"/>
  <c r="H141" i="4"/>
  <c r="I141" i="4"/>
  <c r="J141" i="4"/>
  <c r="K141" i="4"/>
  <c r="L141" i="4"/>
  <c r="M141" i="4"/>
  <c r="N141" i="4"/>
  <c r="O141" i="4"/>
  <c r="P141" i="4"/>
  <c r="D142" i="4"/>
  <c r="E142" i="4"/>
  <c r="F142" i="4"/>
  <c r="G142" i="4"/>
  <c r="H142" i="4"/>
  <c r="I142" i="4"/>
  <c r="J142" i="4"/>
  <c r="K142" i="4"/>
  <c r="L142" i="4"/>
  <c r="M142" i="4"/>
  <c r="N142" i="4"/>
  <c r="O142" i="4"/>
  <c r="P142" i="4"/>
  <c r="D143" i="4"/>
  <c r="E143" i="4"/>
  <c r="F143" i="4"/>
  <c r="G143" i="4"/>
  <c r="H143" i="4"/>
  <c r="I143" i="4"/>
  <c r="J143" i="4"/>
  <c r="K143" i="4"/>
  <c r="L143" i="4"/>
  <c r="M143" i="4"/>
  <c r="N143" i="4"/>
  <c r="O143" i="4"/>
  <c r="P143" i="4"/>
  <c r="D144" i="4"/>
  <c r="E144" i="4"/>
  <c r="F144" i="4"/>
  <c r="G144" i="4"/>
  <c r="H144" i="4"/>
  <c r="I144" i="4"/>
  <c r="J144" i="4"/>
  <c r="K144" i="4"/>
  <c r="L144" i="4"/>
  <c r="M144" i="4"/>
  <c r="N144" i="4"/>
  <c r="O144" i="4"/>
  <c r="P144" i="4"/>
  <c r="D145" i="4"/>
  <c r="E145" i="4"/>
  <c r="F145" i="4"/>
  <c r="G145" i="4"/>
  <c r="H145" i="4"/>
  <c r="I145" i="4"/>
  <c r="J145" i="4"/>
  <c r="K145" i="4"/>
  <c r="L145" i="4"/>
  <c r="M145" i="4"/>
  <c r="N145" i="4"/>
  <c r="O145" i="4"/>
  <c r="P145" i="4"/>
  <c r="D146" i="4"/>
  <c r="E146" i="4"/>
  <c r="F146" i="4"/>
  <c r="G146" i="4"/>
  <c r="H146" i="4"/>
  <c r="I146" i="4"/>
  <c r="J146" i="4"/>
  <c r="K146" i="4"/>
  <c r="L146" i="4"/>
  <c r="M146" i="4"/>
  <c r="N146" i="4"/>
  <c r="O146" i="4"/>
  <c r="P146" i="4"/>
  <c r="D147" i="4"/>
  <c r="E147" i="4"/>
  <c r="F147" i="4"/>
  <c r="G147" i="4"/>
  <c r="H147" i="4"/>
  <c r="I147" i="4"/>
  <c r="J147" i="4"/>
  <c r="K147" i="4"/>
  <c r="L147" i="4"/>
  <c r="M147" i="4"/>
  <c r="N147" i="4"/>
  <c r="O147" i="4"/>
  <c r="P147" i="4"/>
  <c r="D148" i="4"/>
  <c r="E148" i="4"/>
  <c r="F148" i="4"/>
  <c r="G148" i="4"/>
  <c r="H148" i="4"/>
  <c r="I148" i="4"/>
  <c r="J148" i="4"/>
  <c r="K148" i="4"/>
  <c r="L148" i="4"/>
  <c r="M148" i="4"/>
  <c r="N148" i="4"/>
  <c r="O148" i="4"/>
  <c r="P148" i="4"/>
  <c r="D149" i="4"/>
  <c r="E149" i="4"/>
  <c r="F149" i="4"/>
  <c r="G149" i="4"/>
  <c r="H149" i="4"/>
  <c r="I149" i="4"/>
  <c r="J149" i="4"/>
  <c r="K149" i="4"/>
  <c r="L149" i="4"/>
  <c r="M149" i="4"/>
  <c r="N149" i="4"/>
  <c r="O149" i="4"/>
  <c r="P149" i="4"/>
  <c r="D150" i="4"/>
  <c r="E150" i="4"/>
  <c r="F150" i="4"/>
  <c r="G150" i="4"/>
  <c r="H150" i="4"/>
  <c r="I150" i="4"/>
  <c r="J150" i="4"/>
  <c r="K150" i="4"/>
  <c r="L150" i="4"/>
  <c r="M150" i="4"/>
  <c r="N150" i="4"/>
  <c r="O150" i="4"/>
  <c r="P150" i="4"/>
  <c r="D151" i="4"/>
  <c r="E151" i="4"/>
  <c r="F151" i="4"/>
  <c r="G151" i="4"/>
  <c r="H151" i="4"/>
  <c r="I151" i="4"/>
  <c r="J151" i="4"/>
  <c r="K151" i="4"/>
  <c r="L151" i="4"/>
  <c r="M151" i="4"/>
  <c r="N151" i="4"/>
  <c r="O151" i="4"/>
  <c r="P151" i="4"/>
  <c r="D152" i="4"/>
  <c r="E152" i="4"/>
  <c r="F152" i="4"/>
  <c r="G152" i="4"/>
  <c r="H152" i="4"/>
  <c r="I152" i="4"/>
  <c r="J152" i="4"/>
  <c r="K152" i="4"/>
  <c r="L152" i="4"/>
  <c r="M152" i="4"/>
  <c r="N152" i="4"/>
  <c r="O152" i="4"/>
  <c r="P152" i="4"/>
  <c r="D153" i="4"/>
  <c r="E153" i="4"/>
  <c r="F153" i="4"/>
  <c r="G153" i="4"/>
  <c r="H153" i="4"/>
  <c r="I153" i="4"/>
  <c r="J153" i="4"/>
  <c r="K153" i="4"/>
  <c r="L153" i="4"/>
  <c r="M153" i="4"/>
  <c r="N153" i="4"/>
  <c r="O153" i="4"/>
  <c r="P153" i="4"/>
  <c r="D154" i="4"/>
  <c r="E154" i="4"/>
  <c r="F154" i="4"/>
  <c r="G154" i="4"/>
  <c r="H154" i="4"/>
  <c r="I154" i="4"/>
  <c r="J154" i="4"/>
  <c r="K154" i="4"/>
  <c r="L154" i="4"/>
  <c r="M154" i="4"/>
  <c r="N154" i="4"/>
  <c r="O154" i="4"/>
  <c r="P154" i="4"/>
  <c r="D155" i="4"/>
  <c r="E155" i="4"/>
  <c r="F155" i="4"/>
  <c r="G155" i="4"/>
  <c r="H155" i="4"/>
  <c r="I155" i="4"/>
  <c r="J155" i="4"/>
  <c r="K155" i="4"/>
  <c r="L155" i="4"/>
  <c r="M155" i="4"/>
  <c r="N155" i="4"/>
  <c r="O155" i="4"/>
  <c r="P155" i="4"/>
  <c r="D156" i="4"/>
  <c r="E156" i="4"/>
  <c r="F156" i="4"/>
  <c r="G156" i="4"/>
  <c r="H156" i="4"/>
  <c r="I156" i="4"/>
  <c r="J156" i="4"/>
  <c r="K156" i="4"/>
  <c r="L156" i="4"/>
  <c r="M156" i="4"/>
  <c r="N156" i="4"/>
  <c r="O156" i="4"/>
  <c r="P156" i="4"/>
  <c r="D157" i="4"/>
  <c r="E157" i="4"/>
  <c r="F157" i="4"/>
  <c r="G157" i="4"/>
  <c r="H157" i="4"/>
  <c r="I157" i="4"/>
  <c r="J157" i="4"/>
  <c r="K157" i="4"/>
  <c r="L157" i="4"/>
  <c r="M157" i="4"/>
  <c r="N157" i="4"/>
  <c r="O157" i="4"/>
  <c r="P157" i="4"/>
  <c r="D158" i="4"/>
  <c r="E158" i="4"/>
  <c r="F158" i="4"/>
  <c r="G158" i="4"/>
  <c r="H158" i="4"/>
  <c r="I158" i="4"/>
  <c r="J158" i="4"/>
  <c r="K158" i="4"/>
  <c r="L158" i="4"/>
  <c r="M158" i="4"/>
  <c r="N158" i="4"/>
  <c r="O158" i="4"/>
  <c r="P158" i="4"/>
  <c r="D159" i="4"/>
  <c r="E159" i="4"/>
  <c r="F159" i="4"/>
  <c r="G159" i="4"/>
  <c r="H159" i="4"/>
  <c r="I159" i="4"/>
  <c r="J159" i="4"/>
  <c r="K159" i="4"/>
  <c r="L159" i="4"/>
  <c r="M159" i="4"/>
  <c r="N159" i="4"/>
  <c r="O159" i="4"/>
  <c r="P159" i="4"/>
  <c r="D160" i="4"/>
  <c r="E160" i="4"/>
  <c r="F160" i="4"/>
  <c r="G160" i="4"/>
  <c r="H160" i="4"/>
  <c r="I160" i="4"/>
  <c r="J160" i="4"/>
  <c r="K160" i="4"/>
  <c r="L160" i="4"/>
  <c r="M160" i="4"/>
  <c r="N160" i="4"/>
  <c r="O160" i="4"/>
  <c r="P160" i="4"/>
  <c r="D161" i="4"/>
  <c r="E161" i="4"/>
  <c r="F161" i="4"/>
  <c r="G161" i="4"/>
  <c r="H161" i="4"/>
  <c r="I161" i="4"/>
  <c r="J161" i="4"/>
  <c r="K161" i="4"/>
  <c r="L161" i="4"/>
  <c r="M161" i="4"/>
  <c r="N161" i="4"/>
  <c r="O161" i="4"/>
  <c r="P161" i="4"/>
  <c r="D162" i="4"/>
  <c r="E162" i="4"/>
  <c r="F162" i="4"/>
  <c r="G162" i="4"/>
  <c r="H162" i="4"/>
  <c r="I162" i="4"/>
  <c r="J162" i="4"/>
  <c r="K162" i="4"/>
  <c r="L162" i="4"/>
  <c r="M162" i="4"/>
  <c r="N162" i="4"/>
  <c r="O162" i="4"/>
  <c r="P162" i="4"/>
  <c r="D163" i="4"/>
  <c r="E163" i="4"/>
  <c r="F163" i="4"/>
  <c r="G163" i="4"/>
  <c r="H163" i="4"/>
  <c r="I163" i="4"/>
  <c r="J163" i="4"/>
  <c r="K163" i="4"/>
  <c r="L163" i="4"/>
  <c r="M163" i="4"/>
  <c r="N163" i="4"/>
  <c r="O163" i="4"/>
  <c r="P163" i="4"/>
  <c r="D164" i="4"/>
  <c r="E164" i="4"/>
  <c r="F164" i="4"/>
  <c r="G164" i="4"/>
  <c r="H164" i="4"/>
  <c r="I164" i="4"/>
  <c r="J164" i="4"/>
  <c r="K164" i="4"/>
  <c r="L164" i="4"/>
  <c r="M164" i="4"/>
  <c r="N164" i="4"/>
  <c r="O164" i="4"/>
  <c r="P164" i="4"/>
  <c r="D165" i="4"/>
  <c r="E165" i="4"/>
  <c r="F165" i="4"/>
  <c r="G165" i="4"/>
  <c r="H165" i="4"/>
  <c r="I165" i="4"/>
  <c r="J165" i="4"/>
  <c r="K165" i="4"/>
  <c r="L165" i="4"/>
  <c r="M165" i="4"/>
  <c r="N165" i="4"/>
  <c r="O165" i="4"/>
  <c r="P165" i="4"/>
  <c r="D166" i="4"/>
  <c r="E166" i="4"/>
  <c r="F166" i="4"/>
  <c r="G166" i="4"/>
  <c r="H166" i="4"/>
  <c r="I166" i="4"/>
  <c r="J166" i="4"/>
  <c r="K166" i="4"/>
  <c r="L166" i="4"/>
  <c r="M166" i="4"/>
  <c r="N166" i="4"/>
  <c r="O166" i="4"/>
  <c r="P166" i="4"/>
  <c r="D167" i="4"/>
  <c r="E167" i="4"/>
  <c r="F167" i="4"/>
  <c r="G167" i="4"/>
  <c r="H167" i="4"/>
  <c r="I167" i="4"/>
  <c r="J167" i="4"/>
  <c r="K167" i="4"/>
  <c r="L167" i="4"/>
  <c r="M167" i="4"/>
  <c r="N167" i="4"/>
  <c r="O167" i="4"/>
  <c r="P167" i="4"/>
  <c r="D168" i="4"/>
  <c r="E168" i="4"/>
  <c r="F168" i="4"/>
  <c r="G168" i="4"/>
  <c r="H168" i="4"/>
  <c r="I168" i="4"/>
  <c r="J168" i="4"/>
  <c r="K168" i="4"/>
  <c r="L168" i="4"/>
  <c r="M168" i="4"/>
  <c r="N168" i="4"/>
  <c r="O168" i="4"/>
  <c r="P168" i="4"/>
  <c r="D169" i="4"/>
  <c r="E169" i="4"/>
  <c r="F169" i="4"/>
  <c r="G169" i="4"/>
  <c r="H169" i="4"/>
  <c r="I169" i="4"/>
  <c r="J169" i="4"/>
  <c r="K169" i="4"/>
  <c r="L169" i="4"/>
  <c r="M169" i="4"/>
  <c r="N169" i="4"/>
  <c r="O169" i="4"/>
  <c r="P169" i="4"/>
  <c r="D170" i="4"/>
  <c r="E170" i="4"/>
  <c r="F170" i="4"/>
  <c r="G170" i="4"/>
  <c r="H170" i="4"/>
  <c r="I170" i="4"/>
  <c r="J170" i="4"/>
  <c r="K170" i="4"/>
  <c r="L170" i="4"/>
  <c r="M170" i="4"/>
  <c r="N170" i="4"/>
  <c r="O170" i="4"/>
  <c r="P170" i="4"/>
  <c r="D171" i="4"/>
  <c r="E171" i="4"/>
  <c r="F171" i="4"/>
  <c r="G171" i="4"/>
  <c r="H171" i="4"/>
  <c r="I171" i="4"/>
  <c r="J171" i="4"/>
  <c r="K171" i="4"/>
  <c r="L171" i="4"/>
  <c r="M171" i="4"/>
  <c r="N171" i="4"/>
  <c r="O171" i="4"/>
  <c r="P171" i="4"/>
  <c r="D172" i="4"/>
  <c r="E172" i="4"/>
  <c r="F172" i="4"/>
  <c r="G172" i="4"/>
  <c r="H172" i="4"/>
  <c r="I172" i="4"/>
  <c r="J172" i="4"/>
  <c r="K172" i="4"/>
  <c r="L172" i="4"/>
  <c r="M172" i="4"/>
  <c r="N172" i="4"/>
  <c r="O172" i="4"/>
  <c r="P172" i="4"/>
  <c r="D173" i="4"/>
  <c r="E173" i="4"/>
  <c r="F173" i="4"/>
  <c r="G173" i="4"/>
  <c r="H173" i="4"/>
  <c r="I173" i="4"/>
  <c r="J173" i="4"/>
  <c r="K173" i="4"/>
  <c r="L173" i="4"/>
  <c r="M173" i="4"/>
  <c r="N173" i="4"/>
  <c r="O173" i="4"/>
  <c r="P173" i="4"/>
  <c r="D174" i="4"/>
  <c r="E174" i="4"/>
  <c r="F174" i="4"/>
  <c r="G174" i="4"/>
  <c r="H174" i="4"/>
  <c r="I174" i="4"/>
  <c r="J174" i="4"/>
  <c r="K174" i="4"/>
  <c r="L174" i="4"/>
  <c r="M174" i="4"/>
  <c r="N174" i="4"/>
  <c r="O174" i="4"/>
  <c r="P174" i="4"/>
  <c r="D175" i="4"/>
  <c r="E175" i="4"/>
  <c r="F175" i="4"/>
  <c r="G175" i="4"/>
  <c r="H175" i="4"/>
  <c r="I175" i="4"/>
  <c r="J175" i="4"/>
  <c r="K175" i="4"/>
  <c r="L175" i="4"/>
  <c r="M175" i="4"/>
  <c r="N175" i="4"/>
  <c r="O175" i="4"/>
  <c r="P175" i="4"/>
  <c r="D176" i="4"/>
  <c r="E176" i="4"/>
  <c r="F176" i="4"/>
  <c r="G176" i="4"/>
  <c r="H176" i="4"/>
  <c r="I176" i="4"/>
  <c r="J176" i="4"/>
  <c r="K176" i="4"/>
  <c r="L176" i="4"/>
  <c r="M176" i="4"/>
  <c r="N176" i="4"/>
  <c r="O176" i="4"/>
  <c r="P176" i="4"/>
  <c r="D177" i="4"/>
  <c r="E177" i="4"/>
  <c r="F177" i="4"/>
  <c r="G177" i="4"/>
  <c r="H177" i="4"/>
  <c r="I177" i="4"/>
  <c r="J177" i="4"/>
  <c r="K177" i="4"/>
  <c r="L177" i="4"/>
  <c r="M177" i="4"/>
  <c r="N177" i="4"/>
  <c r="O177" i="4"/>
  <c r="P177" i="4"/>
  <c r="D178" i="4"/>
  <c r="E178" i="4"/>
  <c r="F178" i="4"/>
  <c r="G178" i="4"/>
  <c r="H178" i="4"/>
  <c r="I178" i="4"/>
  <c r="J178" i="4"/>
  <c r="K178" i="4"/>
  <c r="L178" i="4"/>
  <c r="M178" i="4"/>
  <c r="N178" i="4"/>
  <c r="O178" i="4"/>
  <c r="P178" i="4"/>
  <c r="D179" i="4"/>
  <c r="E179" i="4"/>
  <c r="F179" i="4"/>
  <c r="G179" i="4"/>
  <c r="H179" i="4"/>
  <c r="I179" i="4"/>
  <c r="J179" i="4"/>
  <c r="K179" i="4"/>
  <c r="L179" i="4"/>
  <c r="M179" i="4"/>
  <c r="N179" i="4"/>
  <c r="O179" i="4"/>
  <c r="P179" i="4"/>
  <c r="D180" i="4"/>
  <c r="E180" i="4"/>
  <c r="F180" i="4"/>
  <c r="G180" i="4"/>
  <c r="H180" i="4"/>
  <c r="I180" i="4"/>
  <c r="J180" i="4"/>
  <c r="K180" i="4"/>
  <c r="L180" i="4"/>
  <c r="M180" i="4"/>
  <c r="N180" i="4"/>
  <c r="O180" i="4"/>
  <c r="P180" i="4"/>
  <c r="D181" i="4"/>
  <c r="E181" i="4"/>
  <c r="F181" i="4"/>
  <c r="G181" i="4"/>
  <c r="H181" i="4"/>
  <c r="I181" i="4"/>
  <c r="J181" i="4"/>
  <c r="K181" i="4"/>
  <c r="L181" i="4"/>
  <c r="M181" i="4"/>
  <c r="N181" i="4"/>
  <c r="O181" i="4"/>
  <c r="P181" i="4"/>
  <c r="D182" i="4"/>
  <c r="E182" i="4"/>
  <c r="F182" i="4"/>
  <c r="G182" i="4"/>
  <c r="H182" i="4"/>
  <c r="I182" i="4"/>
  <c r="J182" i="4"/>
  <c r="K182" i="4"/>
  <c r="L182" i="4"/>
  <c r="M182" i="4"/>
  <c r="N182" i="4"/>
  <c r="O182" i="4"/>
  <c r="P182" i="4"/>
  <c r="D183" i="4"/>
  <c r="E183" i="4"/>
  <c r="F183" i="4"/>
  <c r="G183" i="4"/>
  <c r="H183" i="4"/>
  <c r="I183" i="4"/>
  <c r="J183" i="4"/>
  <c r="K183" i="4"/>
  <c r="L183" i="4"/>
  <c r="M183" i="4"/>
  <c r="N183" i="4"/>
  <c r="O183" i="4"/>
  <c r="P183" i="4"/>
  <c r="D184" i="4"/>
  <c r="E184" i="4"/>
  <c r="F184" i="4"/>
  <c r="G184" i="4"/>
  <c r="H184" i="4"/>
  <c r="I184" i="4"/>
  <c r="J184" i="4"/>
  <c r="K184" i="4"/>
  <c r="L184" i="4"/>
  <c r="M184" i="4"/>
  <c r="N184" i="4"/>
  <c r="O184" i="4"/>
  <c r="P184" i="4"/>
  <c r="D185" i="4"/>
  <c r="E185" i="4"/>
  <c r="F185" i="4"/>
  <c r="G185" i="4"/>
  <c r="H185" i="4"/>
  <c r="I185" i="4"/>
  <c r="J185" i="4"/>
  <c r="K185" i="4"/>
  <c r="L185" i="4"/>
  <c r="M185" i="4"/>
  <c r="N185" i="4"/>
  <c r="O185" i="4"/>
  <c r="P185" i="4"/>
  <c r="D186" i="4"/>
  <c r="E186" i="4"/>
  <c r="F186" i="4"/>
  <c r="G186" i="4"/>
  <c r="H186" i="4"/>
  <c r="I186" i="4"/>
  <c r="J186" i="4"/>
  <c r="K186" i="4"/>
  <c r="L186" i="4"/>
  <c r="M186" i="4"/>
  <c r="N186" i="4"/>
  <c r="O186" i="4"/>
  <c r="P186" i="4"/>
  <c r="D187" i="4"/>
  <c r="E187" i="4"/>
  <c r="F187" i="4"/>
  <c r="G187" i="4"/>
  <c r="H187" i="4"/>
  <c r="I187" i="4"/>
  <c r="J187" i="4"/>
  <c r="K187" i="4"/>
  <c r="L187" i="4"/>
  <c r="M187" i="4"/>
  <c r="N187" i="4"/>
  <c r="O187" i="4"/>
  <c r="P187" i="4"/>
  <c r="D188" i="4"/>
  <c r="E188" i="4"/>
  <c r="F188" i="4"/>
  <c r="G188" i="4"/>
  <c r="H188" i="4"/>
  <c r="I188" i="4"/>
  <c r="J188" i="4"/>
  <c r="K188" i="4"/>
  <c r="L188" i="4"/>
  <c r="M188" i="4"/>
  <c r="N188" i="4"/>
  <c r="O188" i="4"/>
  <c r="P188" i="4"/>
  <c r="D189" i="4"/>
  <c r="E189" i="4"/>
  <c r="F189" i="4"/>
  <c r="G189" i="4"/>
  <c r="H189" i="4"/>
  <c r="I189" i="4"/>
  <c r="J189" i="4"/>
  <c r="K189" i="4"/>
  <c r="L189" i="4"/>
  <c r="M189" i="4"/>
  <c r="N189" i="4"/>
  <c r="O189" i="4"/>
  <c r="P189" i="4"/>
  <c r="D190" i="4"/>
  <c r="E190" i="4"/>
  <c r="F190" i="4"/>
  <c r="G190" i="4"/>
  <c r="H190" i="4"/>
  <c r="I190" i="4"/>
  <c r="J190" i="4"/>
  <c r="K190" i="4"/>
  <c r="L190" i="4"/>
  <c r="M190" i="4"/>
  <c r="N190" i="4"/>
  <c r="O190" i="4"/>
  <c r="P190" i="4"/>
  <c r="D191" i="4"/>
  <c r="E191" i="4"/>
  <c r="F191" i="4"/>
  <c r="G191" i="4"/>
  <c r="H191" i="4"/>
  <c r="I191" i="4"/>
  <c r="J191" i="4"/>
  <c r="K191" i="4"/>
  <c r="L191" i="4"/>
  <c r="M191" i="4"/>
  <c r="N191" i="4"/>
  <c r="O191" i="4"/>
  <c r="P191" i="4"/>
  <c r="D192" i="4"/>
  <c r="E192" i="4"/>
  <c r="F192" i="4"/>
  <c r="G192" i="4"/>
  <c r="H192" i="4"/>
  <c r="I192" i="4"/>
  <c r="J192" i="4"/>
  <c r="K192" i="4"/>
  <c r="L192" i="4"/>
  <c r="M192" i="4"/>
  <c r="N192" i="4"/>
  <c r="O192" i="4"/>
  <c r="P192" i="4"/>
  <c r="D193" i="4"/>
  <c r="E193" i="4"/>
  <c r="F193" i="4"/>
  <c r="G193" i="4"/>
  <c r="H193" i="4"/>
  <c r="I193" i="4"/>
  <c r="J193" i="4"/>
  <c r="K193" i="4"/>
  <c r="L193" i="4"/>
  <c r="M193" i="4"/>
  <c r="N193" i="4"/>
  <c r="O193" i="4"/>
  <c r="P193" i="4"/>
  <c r="D194" i="4"/>
  <c r="E194" i="4"/>
  <c r="F194" i="4"/>
  <c r="G194" i="4"/>
  <c r="H194" i="4"/>
  <c r="I194" i="4"/>
  <c r="J194" i="4"/>
  <c r="K194" i="4"/>
  <c r="L194" i="4"/>
  <c r="M194" i="4"/>
  <c r="N194" i="4"/>
  <c r="O194" i="4"/>
  <c r="P194" i="4"/>
  <c r="D195" i="4"/>
  <c r="E195" i="4"/>
  <c r="F195" i="4"/>
  <c r="G195" i="4"/>
  <c r="H195" i="4"/>
  <c r="I195" i="4"/>
  <c r="J195" i="4"/>
  <c r="K195" i="4"/>
  <c r="L195" i="4"/>
  <c r="M195" i="4"/>
  <c r="N195" i="4"/>
  <c r="O195" i="4"/>
  <c r="P195" i="4"/>
  <c r="D196" i="4"/>
  <c r="E196" i="4"/>
  <c r="F196" i="4"/>
  <c r="G196" i="4"/>
  <c r="H196" i="4"/>
  <c r="I196" i="4"/>
  <c r="J196" i="4"/>
  <c r="K196" i="4"/>
  <c r="L196" i="4"/>
  <c r="M196" i="4"/>
  <c r="N196" i="4"/>
  <c r="O196" i="4"/>
  <c r="P196" i="4"/>
  <c r="D197" i="4"/>
  <c r="E197" i="4"/>
  <c r="F197" i="4"/>
  <c r="G197" i="4"/>
  <c r="H197" i="4"/>
  <c r="I197" i="4"/>
  <c r="J197" i="4"/>
  <c r="K197" i="4"/>
  <c r="L197" i="4"/>
  <c r="M197" i="4"/>
  <c r="N197" i="4"/>
  <c r="O197" i="4"/>
  <c r="P197" i="4"/>
  <c r="D198" i="4"/>
  <c r="E198" i="4"/>
  <c r="F198" i="4"/>
  <c r="G198" i="4"/>
  <c r="H198" i="4"/>
  <c r="I198" i="4"/>
  <c r="J198" i="4"/>
  <c r="K198" i="4"/>
  <c r="L198" i="4"/>
  <c r="M198" i="4"/>
  <c r="N198" i="4"/>
  <c r="O198" i="4"/>
  <c r="P198" i="4"/>
  <c r="D199" i="4"/>
  <c r="E199" i="4"/>
  <c r="F199" i="4"/>
  <c r="G199" i="4"/>
  <c r="H199" i="4"/>
  <c r="I199" i="4"/>
  <c r="J199" i="4"/>
  <c r="K199" i="4"/>
  <c r="L199" i="4"/>
  <c r="M199" i="4"/>
  <c r="N199" i="4"/>
  <c r="O199" i="4"/>
  <c r="P199" i="4"/>
  <c r="D200" i="4"/>
  <c r="E200" i="4"/>
  <c r="F200" i="4"/>
  <c r="G200" i="4"/>
  <c r="H200" i="4"/>
  <c r="I200" i="4"/>
  <c r="J200" i="4"/>
  <c r="K200" i="4"/>
  <c r="L200" i="4"/>
  <c r="M200" i="4"/>
  <c r="N200" i="4"/>
  <c r="O200" i="4"/>
  <c r="P200" i="4"/>
  <c r="D201" i="4"/>
  <c r="E201" i="4"/>
  <c r="F201" i="4"/>
  <c r="G201" i="4"/>
  <c r="H201" i="4"/>
  <c r="I201" i="4"/>
  <c r="J201" i="4"/>
  <c r="K201" i="4"/>
  <c r="L201" i="4"/>
  <c r="M201" i="4"/>
  <c r="N201" i="4"/>
  <c r="O201" i="4"/>
  <c r="P201" i="4"/>
  <c r="D202" i="4"/>
  <c r="E202" i="4"/>
  <c r="F202" i="4"/>
  <c r="G202" i="4"/>
  <c r="H202" i="4"/>
  <c r="I202" i="4"/>
  <c r="J202" i="4"/>
  <c r="K202" i="4"/>
  <c r="L202" i="4"/>
  <c r="M202" i="4"/>
  <c r="N202" i="4"/>
  <c r="O202" i="4"/>
  <c r="P202" i="4"/>
  <c r="D203" i="4"/>
  <c r="E203" i="4"/>
  <c r="F203" i="4"/>
  <c r="G203" i="4"/>
  <c r="H203" i="4"/>
  <c r="I203" i="4"/>
  <c r="J203" i="4"/>
  <c r="K203" i="4"/>
  <c r="L203" i="4"/>
  <c r="M203" i="4"/>
  <c r="N203" i="4"/>
  <c r="O203" i="4"/>
  <c r="P203" i="4"/>
  <c r="D204" i="4"/>
  <c r="E204" i="4"/>
  <c r="F204" i="4"/>
  <c r="G204" i="4"/>
  <c r="H204" i="4"/>
  <c r="I204" i="4"/>
  <c r="J204" i="4"/>
  <c r="K204" i="4"/>
  <c r="L204" i="4"/>
  <c r="M204" i="4"/>
  <c r="N204" i="4"/>
  <c r="O204" i="4"/>
  <c r="P204" i="4"/>
  <c r="D205" i="4"/>
  <c r="E205" i="4"/>
  <c r="F205" i="4"/>
  <c r="G205" i="4"/>
  <c r="H205" i="4"/>
  <c r="I205" i="4"/>
  <c r="J205" i="4"/>
  <c r="K205" i="4"/>
  <c r="L205" i="4"/>
  <c r="M205" i="4"/>
  <c r="N205" i="4"/>
  <c r="O205" i="4"/>
  <c r="P205" i="4"/>
  <c r="D206" i="4"/>
  <c r="E206" i="4"/>
  <c r="F206" i="4"/>
  <c r="G206" i="4"/>
  <c r="H206" i="4"/>
  <c r="I206" i="4"/>
  <c r="J206" i="4"/>
  <c r="K206" i="4"/>
  <c r="L206" i="4"/>
  <c r="M206" i="4"/>
  <c r="N206" i="4"/>
  <c r="O206" i="4"/>
  <c r="P206" i="4"/>
  <c r="D207" i="4"/>
  <c r="E207" i="4"/>
  <c r="F207" i="4"/>
  <c r="G207" i="4"/>
  <c r="H207" i="4"/>
  <c r="I207" i="4"/>
  <c r="J207" i="4"/>
  <c r="K207" i="4"/>
  <c r="L207" i="4"/>
  <c r="M207" i="4"/>
  <c r="N207" i="4"/>
  <c r="O207" i="4"/>
  <c r="P207" i="4"/>
  <c r="D208" i="4"/>
  <c r="E208" i="4"/>
  <c r="F208" i="4"/>
  <c r="G208" i="4"/>
  <c r="H208" i="4"/>
  <c r="I208" i="4"/>
  <c r="J208" i="4"/>
  <c r="K208" i="4"/>
  <c r="L208" i="4"/>
  <c r="M208" i="4"/>
  <c r="N208" i="4"/>
  <c r="O208" i="4"/>
  <c r="P208" i="4"/>
  <c r="D209" i="4"/>
  <c r="E209" i="4"/>
  <c r="F209" i="4"/>
  <c r="G209" i="4"/>
  <c r="H209" i="4"/>
  <c r="I209" i="4"/>
  <c r="J209" i="4"/>
  <c r="K209" i="4"/>
  <c r="L209" i="4"/>
  <c r="M209" i="4"/>
  <c r="N209" i="4"/>
  <c r="O209" i="4"/>
  <c r="P209" i="4"/>
  <c r="D210" i="4"/>
  <c r="E210" i="4"/>
  <c r="F210" i="4"/>
  <c r="G210" i="4"/>
  <c r="H210" i="4"/>
  <c r="I210" i="4"/>
  <c r="J210" i="4"/>
  <c r="K210" i="4"/>
  <c r="L210" i="4"/>
  <c r="M210" i="4"/>
  <c r="N210" i="4"/>
  <c r="O210" i="4"/>
  <c r="P210" i="4"/>
  <c r="D211" i="4"/>
  <c r="E211" i="4"/>
  <c r="F211" i="4"/>
  <c r="G211" i="4"/>
  <c r="H211" i="4"/>
  <c r="I211" i="4"/>
  <c r="J211" i="4"/>
  <c r="K211" i="4"/>
  <c r="L211" i="4"/>
  <c r="M211" i="4"/>
  <c r="N211" i="4"/>
  <c r="O211" i="4"/>
  <c r="P211" i="4"/>
  <c r="D212" i="4"/>
  <c r="E212" i="4"/>
  <c r="F212" i="4"/>
  <c r="G212" i="4"/>
  <c r="H212" i="4"/>
  <c r="I212" i="4"/>
  <c r="J212" i="4"/>
  <c r="K212" i="4"/>
  <c r="L212" i="4"/>
  <c r="M212" i="4"/>
  <c r="N212" i="4"/>
  <c r="O212" i="4"/>
  <c r="P212" i="4"/>
  <c r="D213" i="4"/>
  <c r="E213" i="4"/>
  <c r="F213" i="4"/>
  <c r="G213" i="4"/>
  <c r="H213" i="4"/>
  <c r="I213" i="4"/>
  <c r="J213" i="4"/>
  <c r="K213" i="4"/>
  <c r="L213" i="4"/>
  <c r="M213" i="4"/>
  <c r="N213" i="4"/>
  <c r="O213" i="4"/>
  <c r="P213" i="4"/>
  <c r="D214" i="4"/>
  <c r="E214" i="4"/>
  <c r="F214" i="4"/>
  <c r="G214" i="4"/>
  <c r="H214" i="4"/>
  <c r="I214" i="4"/>
  <c r="J214" i="4"/>
  <c r="K214" i="4"/>
  <c r="L214" i="4"/>
  <c r="M214" i="4"/>
  <c r="N214" i="4"/>
  <c r="O214" i="4"/>
  <c r="P214" i="4"/>
  <c r="D215" i="4"/>
  <c r="E215" i="4"/>
  <c r="F215" i="4"/>
  <c r="G215" i="4"/>
  <c r="H215" i="4"/>
  <c r="I215" i="4"/>
  <c r="J215" i="4"/>
  <c r="K215" i="4"/>
  <c r="L215" i="4"/>
  <c r="M215" i="4"/>
  <c r="N215" i="4"/>
  <c r="O215" i="4"/>
  <c r="P215" i="4"/>
  <c r="D216" i="4"/>
  <c r="E216" i="4"/>
  <c r="F216" i="4"/>
  <c r="G216" i="4"/>
  <c r="H216" i="4"/>
  <c r="I216" i="4"/>
  <c r="J216" i="4"/>
  <c r="K216" i="4"/>
  <c r="L216" i="4"/>
  <c r="M216" i="4"/>
  <c r="N216" i="4"/>
  <c r="O216" i="4"/>
  <c r="P216" i="4"/>
  <c r="D217" i="4"/>
  <c r="E217" i="4"/>
  <c r="F217" i="4"/>
  <c r="G217" i="4"/>
  <c r="H217" i="4"/>
  <c r="I217" i="4"/>
  <c r="J217" i="4"/>
  <c r="K217" i="4"/>
  <c r="L217" i="4"/>
  <c r="M217" i="4"/>
  <c r="N217" i="4"/>
  <c r="O217" i="4"/>
  <c r="P217" i="4"/>
  <c r="D218" i="4"/>
  <c r="E218" i="4"/>
  <c r="F218" i="4"/>
  <c r="G218" i="4"/>
  <c r="H218" i="4"/>
  <c r="I218" i="4"/>
  <c r="J218" i="4"/>
  <c r="K218" i="4"/>
  <c r="L218" i="4"/>
  <c r="M218" i="4"/>
  <c r="N218" i="4"/>
  <c r="O218" i="4"/>
  <c r="P218" i="4"/>
  <c r="D219" i="4"/>
  <c r="E219" i="4"/>
  <c r="F219" i="4"/>
  <c r="G219" i="4"/>
  <c r="H219" i="4"/>
  <c r="I219" i="4"/>
  <c r="J219" i="4"/>
  <c r="K219" i="4"/>
  <c r="L219" i="4"/>
  <c r="M219" i="4"/>
  <c r="N219" i="4"/>
  <c r="O219" i="4"/>
  <c r="P219" i="4"/>
  <c r="D220" i="4"/>
  <c r="E220" i="4"/>
  <c r="F220" i="4"/>
  <c r="G220" i="4"/>
  <c r="H220" i="4"/>
  <c r="I220" i="4"/>
  <c r="J220" i="4"/>
  <c r="K220" i="4"/>
  <c r="L220" i="4"/>
  <c r="M220" i="4"/>
  <c r="N220" i="4"/>
  <c r="O220" i="4"/>
  <c r="P220" i="4"/>
  <c r="D221" i="4"/>
  <c r="E221" i="4"/>
  <c r="F221" i="4"/>
  <c r="G221" i="4"/>
  <c r="H221" i="4"/>
  <c r="I221" i="4"/>
  <c r="J221" i="4"/>
  <c r="K221" i="4"/>
  <c r="L221" i="4"/>
  <c r="M221" i="4"/>
  <c r="N221" i="4"/>
  <c r="O221" i="4"/>
  <c r="P221" i="4"/>
  <c r="D222" i="4"/>
  <c r="E222" i="4"/>
  <c r="F222" i="4"/>
  <c r="G222" i="4"/>
  <c r="H222" i="4"/>
  <c r="I222" i="4"/>
  <c r="J222" i="4"/>
  <c r="K222" i="4"/>
  <c r="L222" i="4"/>
  <c r="M222" i="4"/>
  <c r="N222" i="4"/>
  <c r="O222" i="4"/>
  <c r="P222" i="4"/>
  <c r="D223" i="4"/>
  <c r="E223" i="4"/>
  <c r="F223" i="4"/>
  <c r="G223" i="4"/>
  <c r="H223" i="4"/>
  <c r="I223" i="4"/>
  <c r="J223" i="4"/>
  <c r="K223" i="4"/>
  <c r="L223" i="4"/>
  <c r="M223" i="4"/>
  <c r="N223" i="4"/>
  <c r="O223" i="4"/>
  <c r="P223" i="4"/>
  <c r="D224" i="4"/>
  <c r="E224" i="4"/>
  <c r="F224" i="4"/>
  <c r="G224" i="4"/>
  <c r="H224" i="4"/>
  <c r="I224" i="4"/>
  <c r="J224" i="4"/>
  <c r="K224" i="4"/>
  <c r="L224" i="4"/>
  <c r="M224" i="4"/>
  <c r="N224" i="4"/>
  <c r="O224" i="4"/>
  <c r="P224" i="4"/>
  <c r="D225" i="4"/>
  <c r="E225" i="4"/>
  <c r="F225" i="4"/>
  <c r="G225" i="4"/>
  <c r="H225" i="4"/>
  <c r="I225" i="4"/>
  <c r="J225" i="4"/>
  <c r="K225" i="4"/>
  <c r="L225" i="4"/>
  <c r="M225" i="4"/>
  <c r="N225" i="4"/>
  <c r="O225" i="4"/>
  <c r="P225" i="4"/>
  <c r="D226" i="4"/>
  <c r="E226" i="4"/>
  <c r="F226" i="4"/>
  <c r="G226" i="4"/>
  <c r="H226" i="4"/>
  <c r="I226" i="4"/>
  <c r="J226" i="4"/>
  <c r="K226" i="4"/>
  <c r="L226" i="4"/>
  <c r="M226" i="4"/>
  <c r="N226" i="4"/>
  <c r="O226" i="4"/>
  <c r="P226" i="4"/>
  <c r="D227" i="4"/>
  <c r="E227" i="4"/>
  <c r="F227" i="4"/>
  <c r="G227" i="4"/>
  <c r="H227" i="4"/>
  <c r="I227" i="4"/>
  <c r="J227" i="4"/>
  <c r="K227" i="4"/>
  <c r="L227" i="4"/>
  <c r="M227" i="4"/>
  <c r="N227" i="4"/>
  <c r="O227" i="4"/>
  <c r="P227" i="4"/>
  <c r="D228" i="4"/>
  <c r="E228" i="4"/>
  <c r="F228" i="4"/>
  <c r="G228" i="4"/>
  <c r="H228" i="4"/>
  <c r="I228" i="4"/>
  <c r="J228" i="4"/>
  <c r="K228" i="4"/>
  <c r="L228" i="4"/>
  <c r="M228" i="4"/>
  <c r="N228" i="4"/>
  <c r="O228" i="4"/>
  <c r="P228" i="4"/>
  <c r="D229" i="4"/>
  <c r="E229" i="4"/>
  <c r="F229" i="4"/>
  <c r="G229" i="4"/>
  <c r="H229" i="4"/>
  <c r="I229" i="4"/>
  <c r="J229" i="4"/>
  <c r="K229" i="4"/>
  <c r="L229" i="4"/>
  <c r="M229" i="4"/>
  <c r="N229" i="4"/>
  <c r="O229" i="4"/>
  <c r="P229" i="4"/>
  <c r="D230" i="4"/>
  <c r="E230" i="4"/>
  <c r="F230" i="4"/>
  <c r="G230" i="4"/>
  <c r="H230" i="4"/>
  <c r="I230" i="4"/>
  <c r="J230" i="4"/>
  <c r="K230" i="4"/>
  <c r="L230" i="4"/>
  <c r="M230" i="4"/>
  <c r="N230" i="4"/>
  <c r="O230" i="4"/>
  <c r="P230" i="4"/>
  <c r="D231" i="4"/>
  <c r="E231" i="4"/>
  <c r="F231" i="4"/>
  <c r="G231" i="4"/>
  <c r="H231" i="4"/>
  <c r="I231" i="4"/>
  <c r="J231" i="4"/>
  <c r="K231" i="4"/>
  <c r="L231" i="4"/>
  <c r="M231" i="4"/>
  <c r="N231" i="4"/>
  <c r="O231" i="4"/>
  <c r="P231" i="4"/>
  <c r="D232" i="4"/>
  <c r="E232" i="4"/>
  <c r="F232" i="4"/>
  <c r="G232" i="4"/>
  <c r="H232" i="4"/>
  <c r="I232" i="4"/>
  <c r="J232" i="4"/>
  <c r="K232" i="4"/>
  <c r="L232" i="4"/>
  <c r="M232" i="4"/>
  <c r="N232" i="4"/>
  <c r="O232" i="4"/>
  <c r="P232" i="4"/>
  <c r="D233" i="4"/>
  <c r="E233" i="4"/>
  <c r="F233" i="4"/>
  <c r="G233" i="4"/>
  <c r="H233" i="4"/>
  <c r="I233" i="4"/>
  <c r="J233" i="4"/>
  <c r="K233" i="4"/>
  <c r="L233" i="4"/>
  <c r="M233" i="4"/>
  <c r="N233" i="4"/>
  <c r="O233" i="4"/>
  <c r="P233" i="4"/>
  <c r="D234" i="4"/>
  <c r="E234" i="4"/>
  <c r="F234" i="4"/>
  <c r="G234" i="4"/>
  <c r="H234" i="4"/>
  <c r="I234" i="4"/>
  <c r="J234" i="4"/>
  <c r="K234" i="4"/>
  <c r="L234" i="4"/>
  <c r="M234" i="4"/>
  <c r="N234" i="4"/>
  <c r="O234" i="4"/>
  <c r="P234" i="4"/>
  <c r="D235" i="4"/>
  <c r="E235" i="4"/>
  <c r="F235" i="4"/>
  <c r="G235" i="4"/>
  <c r="H235" i="4"/>
  <c r="I235" i="4"/>
  <c r="J235" i="4"/>
  <c r="K235" i="4"/>
  <c r="L235" i="4"/>
  <c r="M235" i="4"/>
  <c r="N235" i="4"/>
  <c r="O235" i="4"/>
  <c r="P235" i="4"/>
  <c r="D236" i="4"/>
  <c r="E236" i="4"/>
  <c r="F236" i="4"/>
  <c r="G236" i="4"/>
  <c r="H236" i="4"/>
  <c r="I236" i="4"/>
  <c r="J236" i="4"/>
  <c r="K236" i="4"/>
  <c r="L236" i="4"/>
  <c r="M236" i="4"/>
  <c r="N236" i="4"/>
  <c r="O236" i="4"/>
  <c r="P236" i="4"/>
  <c r="D237" i="4"/>
  <c r="E237" i="4"/>
  <c r="F237" i="4"/>
  <c r="G237" i="4"/>
  <c r="H237" i="4"/>
  <c r="I237" i="4"/>
  <c r="J237" i="4"/>
  <c r="K237" i="4"/>
  <c r="L237" i="4"/>
  <c r="M237" i="4"/>
  <c r="N237" i="4"/>
  <c r="O237" i="4"/>
  <c r="P237" i="4"/>
  <c r="D238" i="4"/>
  <c r="E238" i="4"/>
  <c r="F238" i="4"/>
  <c r="G238" i="4"/>
  <c r="H238" i="4"/>
  <c r="I238" i="4"/>
  <c r="J238" i="4"/>
  <c r="K238" i="4"/>
  <c r="L238" i="4"/>
  <c r="M238" i="4"/>
  <c r="N238" i="4"/>
  <c r="O238" i="4"/>
  <c r="P238" i="4"/>
  <c r="D239" i="4"/>
  <c r="E239" i="4"/>
  <c r="F239" i="4"/>
  <c r="G239" i="4"/>
  <c r="H239" i="4"/>
  <c r="I239" i="4"/>
  <c r="J239" i="4"/>
  <c r="K239" i="4"/>
  <c r="L239" i="4"/>
  <c r="M239" i="4"/>
  <c r="N239" i="4"/>
  <c r="O239" i="4"/>
  <c r="P239" i="4"/>
  <c r="D240" i="4"/>
  <c r="E240" i="4"/>
  <c r="F240" i="4"/>
  <c r="G240" i="4"/>
  <c r="H240" i="4"/>
  <c r="I240" i="4"/>
  <c r="J240" i="4"/>
  <c r="K240" i="4"/>
  <c r="L240" i="4"/>
  <c r="M240" i="4"/>
  <c r="N240" i="4"/>
  <c r="O240" i="4"/>
  <c r="P240" i="4"/>
  <c r="D241" i="4"/>
  <c r="E241" i="4"/>
  <c r="F241" i="4"/>
  <c r="G241" i="4"/>
  <c r="H241" i="4"/>
  <c r="I241" i="4"/>
  <c r="J241" i="4"/>
  <c r="K241" i="4"/>
  <c r="L241" i="4"/>
  <c r="M241" i="4"/>
  <c r="N241" i="4"/>
  <c r="O241" i="4"/>
  <c r="P241" i="4"/>
  <c r="D242" i="4"/>
  <c r="E242" i="4"/>
  <c r="F242" i="4"/>
  <c r="G242" i="4"/>
  <c r="H242" i="4"/>
  <c r="I242" i="4"/>
  <c r="J242" i="4"/>
  <c r="K242" i="4"/>
  <c r="L242" i="4"/>
  <c r="M242" i="4"/>
  <c r="N242" i="4"/>
  <c r="O242" i="4"/>
  <c r="P242" i="4"/>
  <c r="D243" i="4"/>
  <c r="E243" i="4"/>
  <c r="F243" i="4"/>
  <c r="G243" i="4"/>
  <c r="H243" i="4"/>
  <c r="I243" i="4"/>
  <c r="J243" i="4"/>
  <c r="K243" i="4"/>
  <c r="L243" i="4"/>
  <c r="M243" i="4"/>
  <c r="N243" i="4"/>
  <c r="O243" i="4"/>
  <c r="P243" i="4"/>
  <c r="D244" i="4"/>
  <c r="E244" i="4"/>
  <c r="F244" i="4"/>
  <c r="G244" i="4"/>
  <c r="H244" i="4"/>
  <c r="I244" i="4"/>
  <c r="J244" i="4"/>
  <c r="K244" i="4"/>
  <c r="L244" i="4"/>
  <c r="M244" i="4"/>
  <c r="N244" i="4"/>
  <c r="O244" i="4"/>
  <c r="P244" i="4"/>
  <c r="D245" i="4"/>
  <c r="E245" i="4"/>
  <c r="F245" i="4"/>
  <c r="G245" i="4"/>
  <c r="H245" i="4"/>
  <c r="I245" i="4"/>
  <c r="J245" i="4"/>
  <c r="K245" i="4"/>
  <c r="L245" i="4"/>
  <c r="M245" i="4"/>
  <c r="N245" i="4"/>
  <c r="O245" i="4"/>
  <c r="P245" i="4"/>
  <c r="D246" i="4"/>
  <c r="E246" i="4"/>
  <c r="F246" i="4"/>
  <c r="G246" i="4"/>
  <c r="H246" i="4"/>
  <c r="I246" i="4"/>
  <c r="J246" i="4"/>
  <c r="K246" i="4"/>
  <c r="L246" i="4"/>
  <c r="M246" i="4"/>
  <c r="N246" i="4"/>
  <c r="O246" i="4"/>
  <c r="P246" i="4"/>
  <c r="D247" i="4"/>
  <c r="E247" i="4"/>
  <c r="F247" i="4"/>
  <c r="G247" i="4"/>
  <c r="H247" i="4"/>
  <c r="I247" i="4"/>
  <c r="J247" i="4"/>
  <c r="K247" i="4"/>
  <c r="L247" i="4"/>
  <c r="M247" i="4"/>
  <c r="N247" i="4"/>
  <c r="O247" i="4"/>
  <c r="P247" i="4"/>
  <c r="D248" i="4"/>
  <c r="E248" i="4"/>
  <c r="F248" i="4"/>
  <c r="G248" i="4"/>
  <c r="H248" i="4"/>
  <c r="I248" i="4"/>
  <c r="J248" i="4"/>
  <c r="K248" i="4"/>
  <c r="L248" i="4"/>
  <c r="M248" i="4"/>
  <c r="N248" i="4"/>
  <c r="O248" i="4"/>
  <c r="P248" i="4"/>
  <c r="D249" i="4"/>
  <c r="E249" i="4"/>
  <c r="F249" i="4"/>
  <c r="G249" i="4"/>
  <c r="H249" i="4"/>
  <c r="I249" i="4"/>
  <c r="J249" i="4"/>
  <c r="K249" i="4"/>
  <c r="L249" i="4"/>
  <c r="M249" i="4"/>
  <c r="N249" i="4"/>
  <c r="O249" i="4"/>
  <c r="P249" i="4"/>
  <c r="D250" i="4"/>
  <c r="E250" i="4"/>
  <c r="F250" i="4"/>
  <c r="G250" i="4"/>
  <c r="H250" i="4"/>
  <c r="I250" i="4"/>
  <c r="J250" i="4"/>
  <c r="K250" i="4"/>
  <c r="L250" i="4"/>
  <c r="M250" i="4"/>
  <c r="N250" i="4"/>
  <c r="O250" i="4"/>
  <c r="P250" i="4"/>
  <c r="D251" i="4"/>
  <c r="E251" i="4"/>
  <c r="F251" i="4"/>
  <c r="G251" i="4"/>
  <c r="H251" i="4"/>
  <c r="I251" i="4"/>
  <c r="J251" i="4"/>
  <c r="K251" i="4"/>
  <c r="L251" i="4"/>
  <c r="M251" i="4"/>
  <c r="N251" i="4"/>
  <c r="O251" i="4"/>
  <c r="P251" i="4"/>
  <c r="D252" i="4"/>
  <c r="E252" i="4"/>
  <c r="F252" i="4"/>
  <c r="G252" i="4"/>
  <c r="H252" i="4"/>
  <c r="I252" i="4"/>
  <c r="J252" i="4"/>
  <c r="K252" i="4"/>
  <c r="L252" i="4"/>
  <c r="M252" i="4"/>
  <c r="N252" i="4"/>
  <c r="O252" i="4"/>
  <c r="P252" i="4"/>
  <c r="D253" i="4"/>
  <c r="E253" i="4"/>
  <c r="F253" i="4"/>
  <c r="G253" i="4"/>
  <c r="H253" i="4"/>
  <c r="I253" i="4"/>
  <c r="J253" i="4"/>
  <c r="K253" i="4"/>
  <c r="L253" i="4"/>
  <c r="M253" i="4"/>
  <c r="N253" i="4"/>
  <c r="O253" i="4"/>
  <c r="P253" i="4"/>
  <c r="D254" i="4"/>
  <c r="E254" i="4"/>
  <c r="F254" i="4"/>
  <c r="G254" i="4"/>
  <c r="H254" i="4"/>
  <c r="I254" i="4"/>
  <c r="J254" i="4"/>
  <c r="K254" i="4"/>
  <c r="L254" i="4"/>
  <c r="M254" i="4"/>
  <c r="N254" i="4"/>
  <c r="O254" i="4"/>
  <c r="P254" i="4"/>
  <c r="D255" i="4"/>
  <c r="E255" i="4"/>
  <c r="F255" i="4"/>
  <c r="G255" i="4"/>
  <c r="H255" i="4"/>
  <c r="I255" i="4"/>
  <c r="J255" i="4"/>
  <c r="K255" i="4"/>
  <c r="L255" i="4"/>
  <c r="M255" i="4"/>
  <c r="N255" i="4"/>
  <c r="O255" i="4"/>
  <c r="P255" i="4"/>
  <c r="D256" i="4"/>
  <c r="E256" i="4"/>
  <c r="F256" i="4"/>
  <c r="G256" i="4"/>
  <c r="H256" i="4"/>
  <c r="I256" i="4"/>
  <c r="J256" i="4"/>
  <c r="K256" i="4"/>
  <c r="L256" i="4"/>
  <c r="M256" i="4"/>
  <c r="N256" i="4"/>
  <c r="O256" i="4"/>
  <c r="P256" i="4"/>
  <c r="D257" i="4"/>
  <c r="E257" i="4"/>
  <c r="F257" i="4"/>
  <c r="G257" i="4"/>
  <c r="H257" i="4"/>
  <c r="I257" i="4"/>
  <c r="J257" i="4"/>
  <c r="K257" i="4"/>
  <c r="L257" i="4"/>
  <c r="M257" i="4"/>
  <c r="N257" i="4"/>
  <c r="O257" i="4"/>
  <c r="P257" i="4"/>
  <c r="D258" i="4"/>
  <c r="E258" i="4"/>
  <c r="F258" i="4"/>
  <c r="G258" i="4"/>
  <c r="H258" i="4"/>
  <c r="I258" i="4"/>
  <c r="J258" i="4"/>
  <c r="K258" i="4"/>
  <c r="L258" i="4"/>
  <c r="M258" i="4"/>
  <c r="N258" i="4"/>
  <c r="O258" i="4"/>
  <c r="P258" i="4"/>
  <c r="D259" i="4"/>
  <c r="E259" i="4"/>
  <c r="F259" i="4"/>
  <c r="G259" i="4"/>
  <c r="H259" i="4"/>
  <c r="I259" i="4"/>
  <c r="J259" i="4"/>
  <c r="K259" i="4"/>
  <c r="L259" i="4"/>
  <c r="M259" i="4"/>
  <c r="N259" i="4"/>
  <c r="O259" i="4"/>
  <c r="P259" i="4"/>
  <c r="D260" i="4"/>
  <c r="E260" i="4"/>
  <c r="F260" i="4"/>
  <c r="G260" i="4"/>
  <c r="H260" i="4"/>
  <c r="I260" i="4"/>
  <c r="J260" i="4"/>
  <c r="K260" i="4"/>
  <c r="L260" i="4"/>
  <c r="M260" i="4"/>
  <c r="N260" i="4"/>
  <c r="O260" i="4"/>
  <c r="P260" i="4"/>
  <c r="D261" i="4"/>
  <c r="E261" i="4"/>
  <c r="F261" i="4"/>
  <c r="G261" i="4"/>
  <c r="H261" i="4"/>
  <c r="I261" i="4"/>
  <c r="J261" i="4"/>
  <c r="K261" i="4"/>
  <c r="L261" i="4"/>
  <c r="M261" i="4"/>
  <c r="N261" i="4"/>
  <c r="O261" i="4"/>
  <c r="P261" i="4"/>
  <c r="D262" i="4"/>
  <c r="E262" i="4"/>
  <c r="F262" i="4"/>
  <c r="G262" i="4"/>
  <c r="H262" i="4"/>
  <c r="I262" i="4"/>
  <c r="J262" i="4"/>
  <c r="K262" i="4"/>
  <c r="L262" i="4"/>
  <c r="M262" i="4"/>
  <c r="N262" i="4"/>
  <c r="O262" i="4"/>
  <c r="P262" i="4"/>
  <c r="D263" i="4"/>
  <c r="E263" i="4"/>
  <c r="F263" i="4"/>
  <c r="G263" i="4"/>
  <c r="H263" i="4"/>
  <c r="I263" i="4"/>
  <c r="J263" i="4"/>
  <c r="K263" i="4"/>
  <c r="L263" i="4"/>
  <c r="M263" i="4"/>
  <c r="N263" i="4"/>
  <c r="O263" i="4"/>
  <c r="P263" i="4"/>
  <c r="D264" i="4"/>
  <c r="E264" i="4"/>
  <c r="F264" i="4"/>
  <c r="G264" i="4"/>
  <c r="H264" i="4"/>
  <c r="I264" i="4"/>
  <c r="J264" i="4"/>
  <c r="K264" i="4"/>
  <c r="L264" i="4"/>
  <c r="M264" i="4"/>
  <c r="N264" i="4"/>
  <c r="O264" i="4"/>
  <c r="P264" i="4"/>
  <c r="D265" i="4"/>
  <c r="E265" i="4"/>
  <c r="F265" i="4"/>
  <c r="G265" i="4"/>
  <c r="H265" i="4"/>
  <c r="I265" i="4"/>
  <c r="J265" i="4"/>
  <c r="K265" i="4"/>
  <c r="L265" i="4"/>
  <c r="M265" i="4"/>
  <c r="N265" i="4"/>
  <c r="O265" i="4"/>
  <c r="P265" i="4"/>
  <c r="D266" i="4"/>
  <c r="E266" i="4"/>
  <c r="F266" i="4"/>
  <c r="G266" i="4"/>
  <c r="H266" i="4"/>
  <c r="I266" i="4"/>
  <c r="J266" i="4"/>
  <c r="K266" i="4"/>
  <c r="L266" i="4"/>
  <c r="M266" i="4"/>
  <c r="N266" i="4"/>
  <c r="O266" i="4"/>
  <c r="P266" i="4"/>
  <c r="D267" i="4"/>
  <c r="E267" i="4"/>
  <c r="F267" i="4"/>
  <c r="G267" i="4"/>
  <c r="H267" i="4"/>
  <c r="I267" i="4"/>
  <c r="J267" i="4"/>
  <c r="K267" i="4"/>
  <c r="L267" i="4"/>
  <c r="M267" i="4"/>
  <c r="N267" i="4"/>
  <c r="O267" i="4"/>
  <c r="P267" i="4"/>
  <c r="D268" i="4"/>
  <c r="E268" i="4"/>
  <c r="F268" i="4"/>
  <c r="G268" i="4"/>
  <c r="H268" i="4"/>
  <c r="I268" i="4"/>
  <c r="J268" i="4"/>
  <c r="K268" i="4"/>
  <c r="L268" i="4"/>
  <c r="M268" i="4"/>
  <c r="N268" i="4"/>
  <c r="O268" i="4"/>
  <c r="P268" i="4"/>
  <c r="D269" i="4"/>
  <c r="E269" i="4"/>
  <c r="F269" i="4"/>
  <c r="G269" i="4"/>
  <c r="H269" i="4"/>
  <c r="I269" i="4"/>
  <c r="J269" i="4"/>
  <c r="K269" i="4"/>
  <c r="L269" i="4"/>
  <c r="M269" i="4"/>
  <c r="N269" i="4"/>
  <c r="O269" i="4"/>
  <c r="P269" i="4"/>
  <c r="D270" i="4"/>
  <c r="E270" i="4"/>
  <c r="F270" i="4"/>
  <c r="G270" i="4"/>
  <c r="H270" i="4"/>
  <c r="I270" i="4"/>
  <c r="J270" i="4"/>
  <c r="K270" i="4"/>
  <c r="L270" i="4"/>
  <c r="M270" i="4"/>
  <c r="N270" i="4"/>
  <c r="O270" i="4"/>
  <c r="P270" i="4"/>
  <c r="D271" i="4"/>
  <c r="E271" i="4"/>
  <c r="F271" i="4"/>
  <c r="G271" i="4"/>
  <c r="H271" i="4"/>
  <c r="I271" i="4"/>
  <c r="J271" i="4"/>
  <c r="K271" i="4"/>
  <c r="L271" i="4"/>
  <c r="M271" i="4"/>
  <c r="N271" i="4"/>
  <c r="O271" i="4"/>
  <c r="P271" i="4"/>
  <c r="D272" i="4"/>
  <c r="E272" i="4"/>
  <c r="F272" i="4"/>
  <c r="G272" i="4"/>
  <c r="H272" i="4"/>
  <c r="I272" i="4"/>
  <c r="J272" i="4"/>
  <c r="K272" i="4"/>
  <c r="L272" i="4"/>
  <c r="M272" i="4"/>
  <c r="N272" i="4"/>
  <c r="O272" i="4"/>
  <c r="P272" i="4"/>
  <c r="D273" i="4"/>
  <c r="E273" i="4"/>
  <c r="F273" i="4"/>
  <c r="G273" i="4"/>
  <c r="H273" i="4"/>
  <c r="I273" i="4"/>
  <c r="J273" i="4"/>
  <c r="K273" i="4"/>
  <c r="L273" i="4"/>
  <c r="M273" i="4"/>
  <c r="N273" i="4"/>
  <c r="O273" i="4"/>
  <c r="P273" i="4"/>
  <c r="D274" i="4"/>
  <c r="E274" i="4"/>
  <c r="F274" i="4"/>
  <c r="G274" i="4"/>
  <c r="H274" i="4"/>
  <c r="I274" i="4"/>
  <c r="J274" i="4"/>
  <c r="K274" i="4"/>
  <c r="L274" i="4"/>
  <c r="M274" i="4"/>
  <c r="N274" i="4"/>
  <c r="O274" i="4"/>
  <c r="P274" i="4"/>
  <c r="D275" i="4"/>
  <c r="E275" i="4"/>
  <c r="F275" i="4"/>
  <c r="G275" i="4"/>
  <c r="H275" i="4"/>
  <c r="I275" i="4"/>
  <c r="J275" i="4"/>
  <c r="K275" i="4"/>
  <c r="L275" i="4"/>
  <c r="M275" i="4"/>
  <c r="N275" i="4"/>
  <c r="O275" i="4"/>
  <c r="P275" i="4"/>
  <c r="D276" i="4"/>
  <c r="E276" i="4"/>
  <c r="F276" i="4"/>
  <c r="G276" i="4"/>
  <c r="H276" i="4"/>
  <c r="I276" i="4"/>
  <c r="J276" i="4"/>
  <c r="K276" i="4"/>
  <c r="L276" i="4"/>
  <c r="M276" i="4"/>
  <c r="N276" i="4"/>
  <c r="O276" i="4"/>
  <c r="P276" i="4"/>
  <c r="D277" i="4"/>
  <c r="E277" i="4"/>
  <c r="F277" i="4"/>
  <c r="G277" i="4"/>
  <c r="H277" i="4"/>
  <c r="I277" i="4"/>
  <c r="J277" i="4"/>
  <c r="K277" i="4"/>
  <c r="L277" i="4"/>
  <c r="M277" i="4"/>
  <c r="N277" i="4"/>
  <c r="O277" i="4"/>
  <c r="P277" i="4"/>
  <c r="D278" i="4"/>
  <c r="E278" i="4"/>
  <c r="F278" i="4"/>
  <c r="G278" i="4"/>
  <c r="H278" i="4"/>
  <c r="I278" i="4"/>
  <c r="J278" i="4"/>
  <c r="K278" i="4"/>
  <c r="L278" i="4"/>
  <c r="M278" i="4"/>
  <c r="N278" i="4"/>
  <c r="O278" i="4"/>
  <c r="P278" i="4"/>
  <c r="D279" i="4"/>
  <c r="E279" i="4"/>
  <c r="F279" i="4"/>
  <c r="G279" i="4"/>
  <c r="H279" i="4"/>
  <c r="I279" i="4"/>
  <c r="J279" i="4"/>
  <c r="K279" i="4"/>
  <c r="L279" i="4"/>
  <c r="M279" i="4"/>
  <c r="N279" i="4"/>
  <c r="O279" i="4"/>
  <c r="P279" i="4"/>
  <c r="D280" i="4"/>
  <c r="E280" i="4"/>
  <c r="F280" i="4"/>
  <c r="G280" i="4"/>
  <c r="H280" i="4"/>
  <c r="I280" i="4"/>
  <c r="J280" i="4"/>
  <c r="K280" i="4"/>
  <c r="L280" i="4"/>
  <c r="M280" i="4"/>
  <c r="N280" i="4"/>
  <c r="O280" i="4"/>
  <c r="P280" i="4"/>
  <c r="D281" i="4"/>
  <c r="E281" i="4"/>
  <c r="F281" i="4"/>
  <c r="G281" i="4"/>
  <c r="H281" i="4"/>
  <c r="I281" i="4"/>
  <c r="J281" i="4"/>
  <c r="K281" i="4"/>
  <c r="L281" i="4"/>
  <c r="M281" i="4"/>
  <c r="N281" i="4"/>
  <c r="O281" i="4"/>
  <c r="P281" i="4"/>
  <c r="D282" i="4"/>
  <c r="E282" i="4"/>
  <c r="F282" i="4"/>
  <c r="G282" i="4"/>
  <c r="H282" i="4"/>
  <c r="I282" i="4"/>
  <c r="J282" i="4"/>
  <c r="K282" i="4"/>
  <c r="L282" i="4"/>
  <c r="M282" i="4"/>
  <c r="N282" i="4"/>
  <c r="O282" i="4"/>
  <c r="P282" i="4"/>
  <c r="D283" i="4"/>
  <c r="E283" i="4"/>
  <c r="F283" i="4"/>
  <c r="G283" i="4"/>
  <c r="H283" i="4"/>
  <c r="I283" i="4"/>
  <c r="J283" i="4"/>
  <c r="K283" i="4"/>
  <c r="L283" i="4"/>
  <c r="M283" i="4"/>
  <c r="N283" i="4"/>
  <c r="O283" i="4"/>
  <c r="P283" i="4"/>
  <c r="D284" i="4"/>
  <c r="E284" i="4"/>
  <c r="F284" i="4"/>
  <c r="G284" i="4"/>
  <c r="H284" i="4"/>
  <c r="I284" i="4"/>
  <c r="J284" i="4"/>
  <c r="K284" i="4"/>
  <c r="L284" i="4"/>
  <c r="M284" i="4"/>
  <c r="N284" i="4"/>
  <c r="O284" i="4"/>
  <c r="P284" i="4"/>
  <c r="D285" i="4"/>
  <c r="E285" i="4"/>
  <c r="F285" i="4"/>
  <c r="G285" i="4"/>
  <c r="H285" i="4"/>
  <c r="I285" i="4"/>
  <c r="J285" i="4"/>
  <c r="K285" i="4"/>
  <c r="L285" i="4"/>
  <c r="M285" i="4"/>
  <c r="N285" i="4"/>
  <c r="O285" i="4"/>
  <c r="P285" i="4"/>
  <c r="D286" i="4"/>
  <c r="E286" i="4"/>
  <c r="F286" i="4"/>
  <c r="G286" i="4"/>
  <c r="H286" i="4"/>
  <c r="I286" i="4"/>
  <c r="J286" i="4"/>
  <c r="K286" i="4"/>
  <c r="L286" i="4"/>
  <c r="M286" i="4"/>
  <c r="N286" i="4"/>
  <c r="O286" i="4"/>
  <c r="P286" i="4"/>
  <c r="D287" i="4"/>
  <c r="E287" i="4"/>
  <c r="F287" i="4"/>
  <c r="G287" i="4"/>
  <c r="H287" i="4"/>
  <c r="I287" i="4"/>
  <c r="J287" i="4"/>
  <c r="K287" i="4"/>
  <c r="L287" i="4"/>
  <c r="M287" i="4"/>
  <c r="N287" i="4"/>
  <c r="O287" i="4"/>
  <c r="P287" i="4"/>
  <c r="D288" i="4"/>
  <c r="E288" i="4"/>
  <c r="F288" i="4"/>
  <c r="G288" i="4"/>
  <c r="H288" i="4"/>
  <c r="I288" i="4"/>
  <c r="J288" i="4"/>
  <c r="K288" i="4"/>
  <c r="L288" i="4"/>
  <c r="M288" i="4"/>
  <c r="N288" i="4"/>
  <c r="O288" i="4"/>
  <c r="P288" i="4"/>
  <c r="D289" i="4"/>
  <c r="E289" i="4"/>
  <c r="F289" i="4"/>
  <c r="G289" i="4"/>
  <c r="H289" i="4"/>
  <c r="I289" i="4"/>
  <c r="J289" i="4"/>
  <c r="K289" i="4"/>
  <c r="L289" i="4"/>
  <c r="M289" i="4"/>
  <c r="N289" i="4"/>
  <c r="O289" i="4"/>
  <c r="P289" i="4"/>
  <c r="D290" i="4"/>
  <c r="E290" i="4"/>
  <c r="F290" i="4"/>
  <c r="G290" i="4"/>
  <c r="H290" i="4"/>
  <c r="I290" i="4"/>
  <c r="J290" i="4"/>
  <c r="K290" i="4"/>
  <c r="L290" i="4"/>
  <c r="M290" i="4"/>
  <c r="N290" i="4"/>
  <c r="O290" i="4"/>
  <c r="P290" i="4"/>
  <c r="D291" i="4"/>
  <c r="E291" i="4"/>
  <c r="F291" i="4"/>
  <c r="G291" i="4"/>
  <c r="H291" i="4"/>
  <c r="I291" i="4"/>
  <c r="J291" i="4"/>
  <c r="K291" i="4"/>
  <c r="L291" i="4"/>
  <c r="M291" i="4"/>
  <c r="N291" i="4"/>
  <c r="O291" i="4"/>
  <c r="P291" i="4"/>
  <c r="D292" i="4"/>
  <c r="E292" i="4"/>
  <c r="F292" i="4"/>
  <c r="G292" i="4"/>
  <c r="H292" i="4"/>
  <c r="I292" i="4"/>
  <c r="J292" i="4"/>
  <c r="K292" i="4"/>
  <c r="L292" i="4"/>
  <c r="M292" i="4"/>
  <c r="N292" i="4"/>
  <c r="O292" i="4"/>
  <c r="P292" i="4"/>
  <c r="D293" i="4"/>
  <c r="E293" i="4"/>
  <c r="F293" i="4"/>
  <c r="G293" i="4"/>
  <c r="H293" i="4"/>
  <c r="I293" i="4"/>
  <c r="J293" i="4"/>
  <c r="K293" i="4"/>
  <c r="L293" i="4"/>
  <c r="M293" i="4"/>
  <c r="N293" i="4"/>
  <c r="O293" i="4"/>
  <c r="P293" i="4"/>
  <c r="D294" i="4"/>
  <c r="E294" i="4"/>
  <c r="F294" i="4"/>
  <c r="G294" i="4"/>
  <c r="H294" i="4"/>
  <c r="I294" i="4"/>
  <c r="J294" i="4"/>
  <c r="K294" i="4"/>
  <c r="L294" i="4"/>
  <c r="M294" i="4"/>
  <c r="N294" i="4"/>
  <c r="O294" i="4"/>
  <c r="P294" i="4"/>
  <c r="D295" i="4"/>
  <c r="E295" i="4"/>
  <c r="F295" i="4"/>
  <c r="G295" i="4"/>
  <c r="H295" i="4"/>
  <c r="I295" i="4"/>
  <c r="J295" i="4"/>
  <c r="K295" i="4"/>
  <c r="L295" i="4"/>
  <c r="M295" i="4"/>
  <c r="N295" i="4"/>
  <c r="O295" i="4"/>
  <c r="P295" i="4"/>
  <c r="D296" i="4"/>
  <c r="E296" i="4"/>
  <c r="F296" i="4"/>
  <c r="G296" i="4"/>
  <c r="H296" i="4"/>
  <c r="I296" i="4"/>
  <c r="J296" i="4"/>
  <c r="K296" i="4"/>
  <c r="L296" i="4"/>
  <c r="M296" i="4"/>
  <c r="N296" i="4"/>
  <c r="O296" i="4"/>
  <c r="P296" i="4"/>
  <c r="D297" i="4"/>
  <c r="E297" i="4"/>
  <c r="F297" i="4"/>
  <c r="G297" i="4"/>
  <c r="H297" i="4"/>
  <c r="I297" i="4"/>
  <c r="J297" i="4"/>
  <c r="K297" i="4"/>
  <c r="L297" i="4"/>
  <c r="M297" i="4"/>
  <c r="N297" i="4"/>
  <c r="O297" i="4"/>
  <c r="P297" i="4"/>
  <c r="D298" i="4"/>
  <c r="E298" i="4"/>
  <c r="F298" i="4"/>
  <c r="G298" i="4"/>
  <c r="H298" i="4"/>
  <c r="I298" i="4"/>
  <c r="J298" i="4"/>
  <c r="K298" i="4"/>
  <c r="L298" i="4"/>
  <c r="M298" i="4"/>
  <c r="N298" i="4"/>
  <c r="O298" i="4"/>
  <c r="P298" i="4"/>
  <c r="D299" i="4"/>
  <c r="E299" i="4"/>
  <c r="F299" i="4"/>
  <c r="G299" i="4"/>
  <c r="H299" i="4"/>
  <c r="I299" i="4"/>
  <c r="J299" i="4"/>
  <c r="K299" i="4"/>
  <c r="L299" i="4"/>
  <c r="M299" i="4"/>
  <c r="N299" i="4"/>
  <c r="O299" i="4"/>
  <c r="P299" i="4"/>
  <c r="D300" i="4"/>
  <c r="E300" i="4"/>
  <c r="F300" i="4"/>
  <c r="G300" i="4"/>
  <c r="H300" i="4"/>
  <c r="I300" i="4"/>
  <c r="J300" i="4"/>
  <c r="K300" i="4"/>
  <c r="L300" i="4"/>
  <c r="M300" i="4"/>
  <c r="N300" i="4"/>
  <c r="O300" i="4"/>
  <c r="P300" i="4"/>
  <c r="D301" i="4"/>
  <c r="E301" i="4"/>
  <c r="F301" i="4"/>
  <c r="G301" i="4"/>
  <c r="H301" i="4"/>
  <c r="I301" i="4"/>
  <c r="J301" i="4"/>
  <c r="K301" i="4"/>
  <c r="L301" i="4"/>
  <c r="M301" i="4"/>
  <c r="N301" i="4"/>
  <c r="O301" i="4"/>
  <c r="P301" i="4"/>
  <c r="D302" i="4"/>
  <c r="E302" i="4"/>
  <c r="F302" i="4"/>
  <c r="G302" i="4"/>
  <c r="H302" i="4"/>
  <c r="I302" i="4"/>
  <c r="J302" i="4"/>
  <c r="K302" i="4"/>
  <c r="L302" i="4"/>
  <c r="M302" i="4"/>
  <c r="N302" i="4"/>
  <c r="O302" i="4"/>
  <c r="P302" i="4"/>
  <c r="D303" i="4"/>
  <c r="E303" i="4"/>
  <c r="F303" i="4"/>
  <c r="G303" i="4"/>
  <c r="H303" i="4"/>
  <c r="I303" i="4"/>
  <c r="J303" i="4"/>
  <c r="K303" i="4"/>
  <c r="L303" i="4"/>
  <c r="M303" i="4"/>
  <c r="N303" i="4"/>
  <c r="O303" i="4"/>
  <c r="P303" i="4"/>
  <c r="D304" i="4"/>
  <c r="E304" i="4"/>
  <c r="F304" i="4"/>
  <c r="G304" i="4"/>
  <c r="H304" i="4"/>
  <c r="I304" i="4"/>
  <c r="J304" i="4"/>
  <c r="K304" i="4"/>
  <c r="L304" i="4"/>
  <c r="M304" i="4"/>
  <c r="N304" i="4"/>
  <c r="O304" i="4"/>
  <c r="P304" i="4"/>
  <c r="D305" i="4"/>
  <c r="E305" i="4"/>
  <c r="F305" i="4"/>
  <c r="G305" i="4"/>
  <c r="H305" i="4"/>
  <c r="I305" i="4"/>
  <c r="J305" i="4"/>
  <c r="K305" i="4"/>
  <c r="L305" i="4"/>
  <c r="M305" i="4"/>
  <c r="N305" i="4"/>
  <c r="O305" i="4"/>
  <c r="P305" i="4"/>
  <c r="D306" i="4"/>
  <c r="E306" i="4"/>
  <c r="F306" i="4"/>
  <c r="G306" i="4"/>
  <c r="H306" i="4"/>
  <c r="I306" i="4"/>
  <c r="J306" i="4"/>
  <c r="K306" i="4"/>
  <c r="L306" i="4"/>
  <c r="M306" i="4"/>
  <c r="N306" i="4"/>
  <c r="O306" i="4"/>
  <c r="P306" i="4"/>
  <c r="D307" i="4"/>
  <c r="E307" i="4"/>
  <c r="F307" i="4"/>
  <c r="G307" i="4"/>
  <c r="H307" i="4"/>
  <c r="I307" i="4"/>
  <c r="J307" i="4"/>
  <c r="K307" i="4"/>
  <c r="L307" i="4"/>
  <c r="M307" i="4"/>
  <c r="N307" i="4"/>
  <c r="O307" i="4"/>
  <c r="P307" i="4"/>
  <c r="D308" i="4"/>
  <c r="E308" i="4"/>
  <c r="F308" i="4"/>
  <c r="G308" i="4"/>
  <c r="H308" i="4"/>
  <c r="I308" i="4"/>
  <c r="J308" i="4"/>
  <c r="K308" i="4"/>
  <c r="L308" i="4"/>
  <c r="M308" i="4"/>
  <c r="N308" i="4"/>
  <c r="O308" i="4"/>
  <c r="P308" i="4"/>
  <c r="D309" i="4"/>
  <c r="E309" i="4"/>
  <c r="F309" i="4"/>
  <c r="G309" i="4"/>
  <c r="H309" i="4"/>
  <c r="I309" i="4"/>
  <c r="J309" i="4"/>
  <c r="K309" i="4"/>
  <c r="L309" i="4"/>
  <c r="M309" i="4"/>
  <c r="N309" i="4"/>
  <c r="O309" i="4"/>
  <c r="P309" i="4"/>
  <c r="D310" i="4"/>
  <c r="E310" i="4"/>
  <c r="F310" i="4"/>
  <c r="G310" i="4"/>
  <c r="H310" i="4"/>
  <c r="I310" i="4"/>
  <c r="J310" i="4"/>
  <c r="K310" i="4"/>
  <c r="L310" i="4"/>
  <c r="M310" i="4"/>
  <c r="N310" i="4"/>
  <c r="O310" i="4"/>
  <c r="P310" i="4"/>
  <c r="D311" i="4"/>
  <c r="E311" i="4"/>
  <c r="F311" i="4"/>
  <c r="G311" i="4"/>
  <c r="H311" i="4"/>
  <c r="I311" i="4"/>
  <c r="J311" i="4"/>
  <c r="K311" i="4"/>
  <c r="L311" i="4"/>
  <c r="M311" i="4"/>
  <c r="N311" i="4"/>
  <c r="O311" i="4"/>
  <c r="P311" i="4"/>
  <c r="D312" i="4"/>
  <c r="E312" i="4"/>
  <c r="F312" i="4"/>
  <c r="G312" i="4"/>
  <c r="H312" i="4"/>
  <c r="I312" i="4"/>
  <c r="J312" i="4"/>
  <c r="K312" i="4"/>
  <c r="L312" i="4"/>
  <c r="M312" i="4"/>
  <c r="N312" i="4"/>
  <c r="O312" i="4"/>
  <c r="P312" i="4"/>
  <c r="D313" i="4"/>
  <c r="E313" i="4"/>
  <c r="F313" i="4"/>
  <c r="G313" i="4"/>
  <c r="H313" i="4"/>
  <c r="I313" i="4"/>
  <c r="J313" i="4"/>
  <c r="K313" i="4"/>
  <c r="L313" i="4"/>
  <c r="M313" i="4"/>
  <c r="N313" i="4"/>
  <c r="O313" i="4"/>
  <c r="P313" i="4"/>
  <c r="D314" i="4"/>
  <c r="E314" i="4"/>
  <c r="F314" i="4"/>
  <c r="G314" i="4"/>
  <c r="H314" i="4"/>
  <c r="I314" i="4"/>
  <c r="J314" i="4"/>
  <c r="K314" i="4"/>
  <c r="L314" i="4"/>
  <c r="M314" i="4"/>
  <c r="N314" i="4"/>
  <c r="O314" i="4"/>
  <c r="P314" i="4"/>
  <c r="D315" i="4"/>
  <c r="E315" i="4"/>
  <c r="F315" i="4"/>
  <c r="G315" i="4"/>
  <c r="H315" i="4"/>
  <c r="I315" i="4"/>
  <c r="J315" i="4"/>
  <c r="K315" i="4"/>
  <c r="L315" i="4"/>
  <c r="M315" i="4"/>
  <c r="N315" i="4"/>
  <c r="O315" i="4"/>
  <c r="P315" i="4"/>
  <c r="D316" i="4"/>
  <c r="E316" i="4"/>
  <c r="F316" i="4"/>
  <c r="G316" i="4"/>
  <c r="H316" i="4"/>
  <c r="I316" i="4"/>
  <c r="J316" i="4"/>
  <c r="K316" i="4"/>
  <c r="L316" i="4"/>
  <c r="M316" i="4"/>
  <c r="N316" i="4"/>
  <c r="O316" i="4"/>
  <c r="P316" i="4"/>
  <c r="D317" i="4"/>
  <c r="E317" i="4"/>
  <c r="F317" i="4"/>
  <c r="G317" i="4"/>
  <c r="H317" i="4"/>
  <c r="I317" i="4"/>
  <c r="J317" i="4"/>
  <c r="K317" i="4"/>
  <c r="L317" i="4"/>
  <c r="M317" i="4"/>
  <c r="N317" i="4"/>
  <c r="O317" i="4"/>
  <c r="P317" i="4"/>
  <c r="D318" i="4"/>
  <c r="E318" i="4"/>
  <c r="F318" i="4"/>
  <c r="G318" i="4"/>
  <c r="H318" i="4"/>
  <c r="I318" i="4"/>
  <c r="J318" i="4"/>
  <c r="K318" i="4"/>
  <c r="L318" i="4"/>
  <c r="M318" i="4"/>
  <c r="N318" i="4"/>
  <c r="O318" i="4"/>
  <c r="P318" i="4"/>
  <c r="D319" i="4"/>
  <c r="E319" i="4"/>
  <c r="F319" i="4"/>
  <c r="G319" i="4"/>
  <c r="H319" i="4"/>
  <c r="I319" i="4"/>
  <c r="J319" i="4"/>
  <c r="K319" i="4"/>
  <c r="L319" i="4"/>
  <c r="M319" i="4"/>
  <c r="N319" i="4"/>
  <c r="O319" i="4"/>
  <c r="P319" i="4"/>
  <c r="D320" i="4"/>
  <c r="E320" i="4"/>
  <c r="F320" i="4"/>
  <c r="G320" i="4"/>
  <c r="H320" i="4"/>
  <c r="I320" i="4"/>
  <c r="J320" i="4"/>
  <c r="K320" i="4"/>
  <c r="L320" i="4"/>
  <c r="M320" i="4"/>
  <c r="N320" i="4"/>
  <c r="O320" i="4"/>
  <c r="P320" i="4"/>
  <c r="D321" i="4"/>
  <c r="E321" i="4"/>
  <c r="F321" i="4"/>
  <c r="G321" i="4"/>
  <c r="H321" i="4"/>
  <c r="I321" i="4"/>
  <c r="J321" i="4"/>
  <c r="K321" i="4"/>
  <c r="L321" i="4"/>
  <c r="M321" i="4"/>
  <c r="N321" i="4"/>
  <c r="O321" i="4"/>
  <c r="P321" i="4"/>
  <c r="D322" i="4"/>
  <c r="E322" i="4"/>
  <c r="F322" i="4"/>
  <c r="G322" i="4"/>
  <c r="H322" i="4"/>
  <c r="I322" i="4"/>
  <c r="J322" i="4"/>
  <c r="K322" i="4"/>
  <c r="L322" i="4"/>
  <c r="M322" i="4"/>
  <c r="N322" i="4"/>
  <c r="O322" i="4"/>
  <c r="P322" i="4"/>
  <c r="D323" i="4"/>
  <c r="E323" i="4"/>
  <c r="F323" i="4"/>
  <c r="G323" i="4"/>
  <c r="H323" i="4"/>
  <c r="I323" i="4"/>
  <c r="J323" i="4"/>
  <c r="K323" i="4"/>
  <c r="L323" i="4"/>
  <c r="M323" i="4"/>
  <c r="N323" i="4"/>
  <c r="O323" i="4"/>
  <c r="P323" i="4"/>
  <c r="D324" i="4"/>
  <c r="E324" i="4"/>
  <c r="F324" i="4"/>
  <c r="G324" i="4"/>
  <c r="H324" i="4"/>
  <c r="I324" i="4"/>
  <c r="J324" i="4"/>
  <c r="K324" i="4"/>
  <c r="L324" i="4"/>
  <c r="M324" i="4"/>
  <c r="N324" i="4"/>
  <c r="O324" i="4"/>
  <c r="P324" i="4"/>
  <c r="D325" i="4"/>
  <c r="E325" i="4"/>
  <c r="F325" i="4"/>
  <c r="G325" i="4"/>
  <c r="H325" i="4"/>
  <c r="I325" i="4"/>
  <c r="J325" i="4"/>
  <c r="K325" i="4"/>
  <c r="L325" i="4"/>
  <c r="M325" i="4"/>
  <c r="N325" i="4"/>
  <c r="O325" i="4"/>
  <c r="P325" i="4"/>
  <c r="D326" i="4"/>
  <c r="E326" i="4"/>
  <c r="F326" i="4"/>
  <c r="G326" i="4"/>
  <c r="H326" i="4"/>
  <c r="I326" i="4"/>
  <c r="J326" i="4"/>
  <c r="K326" i="4"/>
  <c r="L326" i="4"/>
  <c r="M326" i="4"/>
  <c r="N326" i="4"/>
  <c r="O326" i="4"/>
  <c r="P326" i="4"/>
  <c r="D327" i="4"/>
  <c r="E327" i="4"/>
  <c r="F327" i="4"/>
  <c r="G327" i="4"/>
  <c r="H327" i="4"/>
  <c r="I327" i="4"/>
  <c r="J327" i="4"/>
  <c r="K327" i="4"/>
  <c r="L327" i="4"/>
  <c r="M327" i="4"/>
  <c r="N327" i="4"/>
  <c r="O327" i="4"/>
  <c r="P327" i="4"/>
  <c r="D328" i="4"/>
  <c r="E328" i="4"/>
  <c r="F328" i="4"/>
  <c r="G328" i="4"/>
  <c r="H328" i="4"/>
  <c r="I328" i="4"/>
  <c r="J328" i="4"/>
  <c r="K328" i="4"/>
  <c r="L328" i="4"/>
  <c r="M328" i="4"/>
  <c r="N328" i="4"/>
  <c r="O328" i="4"/>
  <c r="P328" i="4"/>
  <c r="D329" i="4"/>
  <c r="E329" i="4"/>
  <c r="F329" i="4"/>
  <c r="G329" i="4"/>
  <c r="H329" i="4"/>
  <c r="I329" i="4"/>
  <c r="J329" i="4"/>
  <c r="K329" i="4"/>
  <c r="L329" i="4"/>
  <c r="M329" i="4"/>
  <c r="N329" i="4"/>
  <c r="O329" i="4"/>
  <c r="P329" i="4"/>
  <c r="P4" i="4"/>
  <c r="O4" i="4"/>
  <c r="N4" i="4"/>
  <c r="M4" i="4"/>
  <c r="L4" i="4"/>
  <c r="K4" i="4"/>
  <c r="J4" i="4"/>
  <c r="I4" i="4"/>
  <c r="H4" i="4"/>
  <c r="G4" i="4"/>
  <c r="F4" i="4"/>
  <c r="E4" i="4"/>
  <c r="D4" i="4"/>
  <c r="F29" i="13" l="1"/>
  <c r="I29" i="13"/>
  <c r="I54" i="13" l="1"/>
  <c r="I52" i="13"/>
  <c r="I51" i="13"/>
  <c r="F51" i="13"/>
  <c r="F54" i="13"/>
  <c r="F52" i="13"/>
  <c r="F47" i="13" l="1"/>
  <c r="F14" i="13" l="1"/>
  <c r="I49" i="13" l="1"/>
  <c r="I47" i="13" l="1"/>
  <c r="I46" i="13"/>
  <c r="I44" i="13"/>
  <c r="I43" i="13"/>
  <c r="I41" i="13"/>
  <c r="I39" i="13"/>
  <c r="I37" i="13"/>
  <c r="I36" i="13"/>
  <c r="I35" i="13"/>
  <c r="I34" i="13"/>
  <c r="I33" i="13"/>
  <c r="I32" i="13"/>
  <c r="I28" i="13"/>
  <c r="I27" i="13"/>
  <c r="I25" i="13"/>
  <c r="I24" i="13"/>
  <c r="I23" i="13"/>
  <c r="I22" i="13"/>
  <c r="I19" i="13"/>
  <c r="I17" i="13"/>
  <c r="I16" i="13"/>
  <c r="I15" i="13"/>
  <c r="I14" i="13"/>
  <c r="F46" i="13"/>
  <c r="F44" i="13"/>
  <c r="F43" i="13"/>
  <c r="F41" i="13"/>
  <c r="F39" i="13"/>
  <c r="F37" i="13"/>
  <c r="F36" i="13"/>
  <c r="F35" i="13"/>
  <c r="F34" i="13"/>
  <c r="F33" i="13"/>
  <c r="F32" i="13"/>
  <c r="F28" i="13"/>
  <c r="F27" i="13"/>
  <c r="F25" i="13"/>
  <c r="F24" i="13"/>
  <c r="F23" i="13"/>
  <c r="F22" i="13"/>
  <c r="F19" i="13"/>
  <c r="F17" i="13"/>
  <c r="F16" i="13" l="1"/>
  <c r="F15" i="13"/>
</calcChain>
</file>

<file path=xl/sharedStrings.xml><?xml version="1.0" encoding="utf-8"?>
<sst xmlns="http://schemas.openxmlformats.org/spreadsheetml/2006/main" count="7571" uniqueCount="1024">
  <si>
    <t>Region (HE Locality)</t>
  </si>
  <si>
    <t>County / UA</t>
  </si>
  <si>
    <t>Local Authority</t>
  </si>
  <si>
    <t>Listed Buildings</t>
  </si>
  <si>
    <t>Scheduled Monuments</t>
  </si>
  <si>
    <t>Registered Parks and Gardens</t>
  </si>
  <si>
    <t>World Heritage Sites</t>
  </si>
  <si>
    <t>Registered Battefields</t>
  </si>
  <si>
    <t>Protected Wrecks</t>
  </si>
  <si>
    <t>Grade I</t>
  </si>
  <si>
    <t>Grade II*</t>
  </si>
  <si>
    <t>Grade II</t>
  </si>
  <si>
    <t>Total</t>
  </si>
  <si>
    <t>WHS</t>
  </si>
  <si>
    <t>WHS Buffer</t>
  </si>
  <si>
    <t>East Midlands</t>
  </si>
  <si>
    <t>Derbyshire County</t>
  </si>
  <si>
    <t>Amber Valley</t>
  </si>
  <si>
    <t>Nottinghamshire County</t>
  </si>
  <si>
    <t>Ashfield</t>
  </si>
  <si>
    <t>Bassetlaw</t>
  </si>
  <si>
    <t>Leicestershire County</t>
  </si>
  <si>
    <t>Blaby</t>
  </si>
  <si>
    <t>Bolsover</t>
  </si>
  <si>
    <t>Lincolnshire County</t>
  </si>
  <si>
    <t>Boston</t>
  </si>
  <si>
    <t>Broxtowe</t>
  </si>
  <si>
    <t>Charnwood</t>
  </si>
  <si>
    <t>Chesterfield</t>
  </si>
  <si>
    <t>City of Derby (B)</t>
  </si>
  <si>
    <t>City of Derby</t>
  </si>
  <si>
    <t>City of Leicester (B)</t>
  </si>
  <si>
    <t>City of Leicester</t>
  </si>
  <si>
    <t>City of Nottingham (B)</t>
  </si>
  <si>
    <t>City of Nottingham</t>
  </si>
  <si>
    <t>Northamptonshire County</t>
  </si>
  <si>
    <t>Corby</t>
  </si>
  <si>
    <t>Daventry</t>
  </si>
  <si>
    <t>Derbyshire Dales</t>
  </si>
  <si>
    <t>East Lindsey</t>
  </si>
  <si>
    <t>East Northamptonshire</t>
  </si>
  <si>
    <t>Erewash</t>
  </si>
  <si>
    <t>Gedling</t>
  </si>
  <si>
    <t>Harborough</t>
  </si>
  <si>
    <t>High Peak</t>
  </si>
  <si>
    <t>Hinckley and Bosworth</t>
  </si>
  <si>
    <t>Kettering</t>
  </si>
  <si>
    <t>Lincoln</t>
  </si>
  <si>
    <t>Mansfield</t>
  </si>
  <si>
    <t>Melton</t>
  </si>
  <si>
    <t>Newark and Sherwood</t>
  </si>
  <si>
    <t>North East Derbyshire</t>
  </si>
  <si>
    <t>North Kesteven</t>
  </si>
  <si>
    <t>North West Leicestershire</t>
  </si>
  <si>
    <t>Northampton</t>
  </si>
  <si>
    <t>Oadby and Wigston</t>
  </si>
  <si>
    <t>Rushcliffe</t>
  </si>
  <si>
    <t>Rutland</t>
  </si>
  <si>
    <t>South Derbyshire</t>
  </si>
  <si>
    <t>South Holland</t>
  </si>
  <si>
    <t>South Kesteven</t>
  </si>
  <si>
    <t>South Northamptonshire</t>
  </si>
  <si>
    <t>Wellingborough</t>
  </si>
  <si>
    <t>West Lindsey</t>
  </si>
  <si>
    <t>East of England</t>
  </si>
  <si>
    <t>Suffolk County</t>
  </si>
  <si>
    <t>Babergh</t>
  </si>
  <si>
    <t>Essex County</t>
  </si>
  <si>
    <t>Basildon</t>
  </si>
  <si>
    <t>Bedford (B)</t>
  </si>
  <si>
    <t>Bedford</t>
  </si>
  <si>
    <t>Braintree</t>
  </si>
  <si>
    <t>Norfolk County</t>
  </si>
  <si>
    <t>Breckland</t>
  </si>
  <si>
    <t>Brentwood</t>
  </si>
  <si>
    <t>Broadland</t>
  </si>
  <si>
    <t>Hertfordshire County</t>
  </si>
  <si>
    <t>Broxbourne</t>
  </si>
  <si>
    <t>Cambridgeshire County</t>
  </si>
  <si>
    <t>Cambridge</t>
  </si>
  <si>
    <t>Castle Point</t>
  </si>
  <si>
    <t>Central Bedfordshire</t>
  </si>
  <si>
    <t>Chelmsford</t>
  </si>
  <si>
    <t>City of Peterborough (B)</t>
  </si>
  <si>
    <t>City of Peterborough</t>
  </si>
  <si>
    <t>Colchester</t>
  </si>
  <si>
    <t>Dacorum</t>
  </si>
  <si>
    <t>East Cambridgeshire</t>
  </si>
  <si>
    <t>East Hertfordshire</t>
  </si>
  <si>
    <t>Epping Forest</t>
  </si>
  <si>
    <t>Fenland</t>
  </si>
  <si>
    <t>Forest Heath</t>
  </si>
  <si>
    <t>Great Yarmouth</t>
  </si>
  <si>
    <t>Harlow</t>
  </si>
  <si>
    <t>Hertsmere</t>
  </si>
  <si>
    <t>Huntingdonshire</t>
  </si>
  <si>
    <t>Ipswich</t>
  </si>
  <si>
    <t>King's Lynn and West Norfolk</t>
  </si>
  <si>
    <t>Luton (B)</t>
  </si>
  <si>
    <t>Luton</t>
  </si>
  <si>
    <t>Maldon</t>
  </si>
  <si>
    <t>Mid Suffolk</t>
  </si>
  <si>
    <t>North Hertfordshire</t>
  </si>
  <si>
    <t>North Norfolk</t>
  </si>
  <si>
    <t>Norwich</t>
  </si>
  <si>
    <t>Rochford</t>
  </si>
  <si>
    <t>South Cambridgeshire</t>
  </si>
  <si>
    <t>South Norfolk</t>
  </si>
  <si>
    <t>Southend-on-Sea (B)</t>
  </si>
  <si>
    <t>Southend-on-Sea</t>
  </si>
  <si>
    <t>St. Albans</t>
  </si>
  <si>
    <t>St. Edmundsbury</t>
  </si>
  <si>
    <t>Stevenage</t>
  </si>
  <si>
    <t>Suffolk Coastal</t>
  </si>
  <si>
    <t>Tendring</t>
  </si>
  <si>
    <t>Three Rivers</t>
  </si>
  <si>
    <t>Thurrock (B)</t>
  </si>
  <si>
    <t>Thurrock</t>
  </si>
  <si>
    <t>Uttlesford</t>
  </si>
  <si>
    <t>Watford</t>
  </si>
  <si>
    <t>Waveney</t>
  </si>
  <si>
    <t>Welwyn Hatfield</t>
  </si>
  <si>
    <t>London</t>
  </si>
  <si>
    <t>Greater London Authority</t>
  </si>
  <si>
    <t>Barking and Dagenham</t>
  </si>
  <si>
    <t>Barnet</t>
  </si>
  <si>
    <t>Bexley</t>
  </si>
  <si>
    <t>Brent</t>
  </si>
  <si>
    <t>Bromley</t>
  </si>
  <si>
    <t>Camden</t>
  </si>
  <si>
    <t>City and County of the City of London</t>
  </si>
  <si>
    <t>City of Westminster</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</si>
  <si>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</si>
  <si>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</si>
  <si>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</si>
  <si>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</si>
  <si>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</si>
  <si>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</si>
  <si>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</si>
  <si>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</si>
  <si>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</si>
  <si>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</si>
  <si>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</si>
  <si>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</si>
  <si>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</si>
  <si>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</si>
  <si>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</si>
  <si>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</si>
  <si>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</si>
  <si>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</si>
  <si>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</si>
  <si>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</si>
  <si>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</si>
  <si>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</si>
  <si>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</si>
  <si>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</si>
  <si>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</si>
  <si>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North East</t>
  </si>
  <si>
    <t>County Durham</t>
  </si>
  <si>
    <t>Darlington (B)</t>
  </si>
  <si>
    <t>Darlington</t>
  </si>
  <si>
    <t>Gateshead District (B)</t>
  </si>
  <si>
    <t>Gateshead</t>
  </si>
  <si>
    <t>Hartlepool (B)</t>
  </si>
  <si>
    <t>Hartlepool</t>
  </si>
  <si>
    <t>Middlesbrough (B)</t>
  </si>
  <si>
    <t>Middlesbrough</t>
  </si>
  <si>
    <t>Newcastle upon Tyne District (B)</t>
  </si>
  <si>
    <t>Newcastle upon Tyne</t>
  </si>
  <si>
    <t>North Tyneside District (B)</t>
  </si>
  <si>
    <t>North Tyneside</t>
  </si>
  <si>
    <t>Northumberland</t>
  </si>
  <si>
    <t>Redcar and Cleveland (B)</t>
  </si>
  <si>
    <t>Redcar and Cleveland</t>
  </si>
  <si>
    <t>South Tyneside District (B)</t>
  </si>
  <si>
    <t>South Tyneside</t>
  </si>
  <si>
    <t>Stockton-on-Tees (B)</t>
  </si>
  <si>
    <t>Stockton-on-Tees</t>
  </si>
  <si>
    <t>Sunderland District (B)</t>
  </si>
  <si>
    <t>Sunderland</t>
  </si>
  <si>
    <t>North West</t>
  </si>
  <si>
    <t>Cumbria County</t>
  </si>
  <si>
    <t>Allerdale</t>
  </si>
  <si>
    <t>Barrow-in-Furness</t>
  </si>
  <si>
    <t>Blackburn with Darwen (B)</t>
  </si>
  <si>
    <t>Blackburn with Darwen</t>
  </si>
  <si>
    <t>Blackpool (B)</t>
  </si>
  <si>
    <t>Blackpool</t>
  </si>
  <si>
    <t>Bolton District (B)</t>
  </si>
  <si>
    <t>Bolton</t>
  </si>
  <si>
    <t>Lancashire County</t>
  </si>
  <si>
    <t>Burnley</t>
  </si>
  <si>
    <t>Bury District (B)</t>
  </si>
  <si>
    <t>Bury</t>
  </si>
  <si>
    <t>Carlisle</t>
  </si>
  <si>
    <t>Cheshire East (B)</t>
  </si>
  <si>
    <t>Cheshire East</t>
  </si>
  <si>
    <t>Cheshire West and Chester (B)</t>
  </si>
  <si>
    <t>Cheshire West and Chester</t>
  </si>
  <si>
    <t>Chorley</t>
  </si>
  <si>
    <t>Copeland</t>
  </si>
  <si>
    <t>Eden</t>
  </si>
  <si>
    <t>Fylde</t>
  </si>
  <si>
    <t>Halton (B)</t>
  </si>
  <si>
    <t>Halton</t>
  </si>
  <si>
    <t>Hyndburn</t>
  </si>
  <si>
    <t>Knowsley District (B)</t>
  </si>
  <si>
    <t>Knowsley</t>
  </si>
  <si>
    <t>Lancaster</t>
  </si>
  <si>
    <t>Liverpool District (B)</t>
  </si>
  <si>
    <t>Liverpool</t>
  </si>
  <si>
    <t>Manchester District (B)</t>
  </si>
  <si>
    <t>Manchester</t>
  </si>
  <si>
    <t>Oldham District (B)</t>
  </si>
  <si>
    <t>Oldham</t>
  </si>
  <si>
    <t>Pendle</t>
  </si>
  <si>
    <t>Preston</t>
  </si>
  <si>
    <t>Ribble Valley</t>
  </si>
  <si>
    <t>Rochdale District (B)</t>
  </si>
  <si>
    <t>Rochdale</t>
  </si>
  <si>
    <t>Rossendale</t>
  </si>
  <si>
    <t>Salford District (B)</t>
  </si>
  <si>
    <t>Salford</t>
  </si>
  <si>
    <t>Sefton District (B)</t>
  </si>
  <si>
    <t>Sefton</t>
  </si>
  <si>
    <t>South Lakeland</t>
  </si>
  <si>
    <t>South Ribble</t>
  </si>
  <si>
    <t>St Helens District (B)</t>
  </si>
  <si>
    <t>St. Helens</t>
  </si>
  <si>
    <t>Stockport District (B)</t>
  </si>
  <si>
    <t>Stockport</t>
  </si>
  <si>
    <t>Tameside District (B)</t>
  </si>
  <si>
    <t>Tameside</t>
  </si>
  <si>
    <t>Trafford District (B)</t>
  </si>
  <si>
    <t>Trafford</t>
  </si>
  <si>
    <t>Warrington (B)</t>
  </si>
  <si>
    <t>Warrington</t>
  </si>
  <si>
    <t>West Lancashire</t>
  </si>
  <si>
    <t>Wigan District (B)</t>
  </si>
  <si>
    <t>Wigan</t>
  </si>
  <si>
    <t>Wirral District (B)</t>
  </si>
  <si>
    <t>Wirral</t>
  </si>
  <si>
    <t>Wyre</t>
  </si>
  <si>
    <t>South East</t>
  </si>
  <si>
    <t>West Sussex County</t>
  </si>
  <si>
    <t>Adur</t>
  </si>
  <si>
    <t>Arun</t>
  </si>
  <si>
    <t>Kent County</t>
  </si>
  <si>
    <t>Ashford</t>
  </si>
  <si>
    <t>Buckinghamshire County</t>
  </si>
  <si>
    <t>Aylesbury Vale</t>
  </si>
  <si>
    <t>Hampshire County</t>
  </si>
  <si>
    <t>Basingstoke and Deane</t>
  </si>
  <si>
    <t>Bracknell Forest (B)</t>
  </si>
  <si>
    <t>Bracknell Forest</t>
  </si>
  <si>
    <t>Canterbury</t>
  </si>
  <si>
    <t>Oxfordshire County</t>
  </si>
  <si>
    <t>Cherwell</t>
  </si>
  <si>
    <t>Chichester</t>
  </si>
  <si>
    <t>Chiltern</t>
  </si>
  <si>
    <t>City of Portsmouth (B)</t>
  </si>
  <si>
    <t>City of Portsmouth</t>
  </si>
  <si>
    <t>City of Southampton (B)</t>
  </si>
  <si>
    <t>City of Southampton</t>
  </si>
  <si>
    <t>Crawley</t>
  </si>
  <si>
    <t>Dartford</t>
  </si>
  <si>
    <t>Dover</t>
  </si>
  <si>
    <t>East Hampshire</t>
  </si>
  <si>
    <t>East Sussex County</t>
  </si>
  <si>
    <t>Eastbourne</t>
  </si>
  <si>
    <t>Eastleigh</t>
  </si>
  <si>
    <t>Surrey County</t>
  </si>
  <si>
    <t>Elmbridge</t>
  </si>
  <si>
    <t>Epsom and Ewell</t>
  </si>
  <si>
    <t>Fareham</t>
  </si>
  <si>
    <t>Gosport</t>
  </si>
  <si>
    <t>Gravesham</t>
  </si>
  <si>
    <t>Guildford</t>
  </si>
  <si>
    <t>Hart</t>
  </si>
  <si>
    <t>Hastings</t>
  </si>
  <si>
    <t>Havant</t>
  </si>
  <si>
    <t>Horsham</t>
  </si>
  <si>
    <t>Isle of Wight</t>
  </si>
  <si>
    <t>Lewes</t>
  </si>
  <si>
    <t>Maidstone</t>
  </si>
  <si>
    <t>Medway (B)</t>
  </si>
  <si>
    <t>Medway</t>
  </si>
  <si>
    <t>Mid Sussex</t>
  </si>
  <si>
    <t>Milton Keynes (B)</t>
  </si>
  <si>
    <t>Milton Keynes</t>
  </si>
  <si>
    <t>Mole Valley</t>
  </si>
  <si>
    <t>New Forest</t>
  </si>
  <si>
    <t>Oxford</t>
  </si>
  <si>
    <t>Reading (B)</t>
  </si>
  <si>
    <t>Reading</t>
  </si>
  <si>
    <t>Reigate and Banstead</t>
  </si>
  <si>
    <t>Rother</t>
  </si>
  <si>
    <t>Runnymede</t>
  </si>
  <si>
    <t>Rushmoor</t>
  </si>
  <si>
    <t>Sevenoaks</t>
  </si>
  <si>
    <t>Shepway</t>
  </si>
  <si>
    <t>Slough (B)</t>
  </si>
  <si>
    <t>Slough</t>
  </si>
  <si>
    <t>South Bucks</t>
  </si>
  <si>
    <t>South Oxfordshire</t>
  </si>
  <si>
    <t>Spelthorne</t>
  </si>
  <si>
    <t>Surrey Heath</t>
  </si>
  <si>
    <t>Swale</t>
  </si>
  <si>
    <t>Tandridge</t>
  </si>
  <si>
    <t>Test Valley</t>
  </si>
  <si>
    <t>Thanet</t>
  </si>
  <si>
    <t>The City of Brighton and Hove (B)</t>
  </si>
  <si>
    <t>The City of Brighton and Hove</t>
  </si>
  <si>
    <t>Tonbridge and Malling</t>
  </si>
  <si>
    <t>Tunbridge Wells</t>
  </si>
  <si>
    <t>Vale of White Horse</t>
  </si>
  <si>
    <t>Waverley</t>
  </si>
  <si>
    <t>Wealden</t>
  </si>
  <si>
    <t>West Berkshire</t>
  </si>
  <si>
    <t>West Oxfordshire</t>
  </si>
  <si>
    <t>Winchester</t>
  </si>
  <si>
    <t>Windsor and Maidenhead (B)</t>
  </si>
  <si>
    <t>Windsor and Maidenhead</t>
  </si>
  <si>
    <t>Woking</t>
  </si>
  <si>
    <t>Wokingham (B)</t>
  </si>
  <si>
    <t>Wokingham</t>
  </si>
  <si>
    <t>Worthing</t>
  </si>
  <si>
    <t>Wycombe</t>
  </si>
  <si>
    <t>South West</t>
  </si>
  <si>
    <t>Bath and North East Somerset</t>
  </si>
  <si>
    <t>Bournemouth (B)</t>
  </si>
  <si>
    <t>Bournemouth</t>
  </si>
  <si>
    <t>Gloucestershire County</t>
  </si>
  <si>
    <t>Cheltenham</t>
  </si>
  <si>
    <t>Dorset County</t>
  </si>
  <si>
    <t>Christchurch</t>
  </si>
  <si>
    <t>City of Bristol (B)</t>
  </si>
  <si>
    <t>City of Bristol</t>
  </si>
  <si>
    <t>City of Plymouth (B)</t>
  </si>
  <si>
    <t>City of Plymouth</t>
  </si>
  <si>
    <t>Cornwall</t>
  </si>
  <si>
    <t>Cotswold</t>
  </si>
  <si>
    <t>Devon County</t>
  </si>
  <si>
    <t>East Devon</t>
  </si>
  <si>
    <t>East Dorset</t>
  </si>
  <si>
    <t>Exeter</t>
  </si>
  <si>
    <t>Forest of Dean</t>
  </si>
  <si>
    <t>Gloucester</t>
  </si>
  <si>
    <t>Isles of Scilly</t>
  </si>
  <si>
    <t>Somerset County</t>
  </si>
  <si>
    <t>Mendip</t>
  </si>
  <si>
    <t>Mid Devon</t>
  </si>
  <si>
    <t>North Devon</t>
  </si>
  <si>
    <t>North Dorset</t>
  </si>
  <si>
    <t>North Somerset</t>
  </si>
  <si>
    <t>Poole (B)</t>
  </si>
  <si>
    <t>Poole</t>
  </si>
  <si>
    <t>Purbeck</t>
  </si>
  <si>
    <t>Sedgemoor</t>
  </si>
  <si>
    <t>South Gloucestershire</t>
  </si>
  <si>
    <t>South Hams</t>
  </si>
  <si>
    <t>South Somerset</t>
  </si>
  <si>
    <t>Stroud</t>
  </si>
  <si>
    <t>Swindon (B)</t>
  </si>
  <si>
    <t>Swindon</t>
  </si>
  <si>
    <t>Taunton Deane</t>
  </si>
  <si>
    <t>Teignbridge</t>
  </si>
  <si>
    <t>Tewkesbury</t>
  </si>
  <si>
    <t>Torbay (B)</t>
  </si>
  <si>
    <t>Torbay</t>
  </si>
  <si>
    <t>Torridge</t>
  </si>
  <si>
    <t>West Devon</t>
  </si>
  <si>
    <t>West Dorset</t>
  </si>
  <si>
    <t>West Somerset</t>
  </si>
  <si>
    <t>Weymouth and Portland</t>
  </si>
  <si>
    <t>Wiltshire</t>
  </si>
  <si>
    <t>West Midlands</t>
  </si>
  <si>
    <t>Birmingham District (B)</t>
  </si>
  <si>
    <t>Birmingham</t>
  </si>
  <si>
    <t>Worcestershire County</t>
  </si>
  <si>
    <t>Bromsgrove</t>
  </si>
  <si>
    <t>Staffordshire County</t>
  </si>
  <si>
    <t>Cannock Chase</t>
  </si>
  <si>
    <t>City of Stoke-on-Trent (B)</t>
  </si>
  <si>
    <t>City of Stoke-on-Trent</t>
  </si>
  <si>
    <t>City of Wolverhampton District (B)</t>
  </si>
  <si>
    <t>City of Wolverhampton</t>
  </si>
  <si>
    <t>County of Herefordshire</t>
  </si>
  <si>
    <t>Coventry District (B)</t>
  </si>
  <si>
    <t>Coventry</t>
  </si>
  <si>
    <t>Dudley District (B)</t>
  </si>
  <si>
    <t>Dudley</t>
  </si>
  <si>
    <t>East Staffordshire</t>
  </si>
  <si>
    <t>Lichfield</t>
  </si>
  <si>
    <t>Malvern Hills</t>
  </si>
  <si>
    <t>Newcastle-under-Lyme</t>
  </si>
  <si>
    <t>Warwickshire County</t>
  </si>
  <si>
    <t>North Warwickshire</t>
  </si>
  <si>
    <t>Nuneaton and Bedworth</t>
  </si>
  <si>
    <t>Redditch</t>
  </si>
  <si>
    <t>Rugby</t>
  </si>
  <si>
    <t>Sandwell District (B)</t>
  </si>
  <si>
    <t>Sandwell</t>
  </si>
  <si>
    <t>Shropshire</t>
  </si>
  <si>
    <t>Solihull District (B)</t>
  </si>
  <si>
    <t>Solihull</t>
  </si>
  <si>
    <t>South Staffordshire</t>
  </si>
  <si>
    <t>Stafford</t>
  </si>
  <si>
    <t>Staffordshire Moorlands</t>
  </si>
  <si>
    <t>Stratford-on-Avon</t>
  </si>
  <si>
    <t>Tamworth</t>
  </si>
  <si>
    <t>Telford and Wrekin (B)</t>
  </si>
  <si>
    <t>Telford and Wrekin</t>
  </si>
  <si>
    <t>Walsall District (B)</t>
  </si>
  <si>
    <t>Walsall</t>
  </si>
  <si>
    <t>Warwick</t>
  </si>
  <si>
    <t>Worcester</t>
  </si>
  <si>
    <t>Wychavon</t>
  </si>
  <si>
    <t>Wyre Forest</t>
  </si>
  <si>
    <t>Yorkshire</t>
  </si>
  <si>
    <t>Barnsley District (B)</t>
  </si>
  <si>
    <t>Barnsley</t>
  </si>
  <si>
    <t>Bradford District (B)</t>
  </si>
  <si>
    <t>Bradford</t>
  </si>
  <si>
    <t>Calderdale District (B)</t>
  </si>
  <si>
    <t>Calderdale</t>
  </si>
  <si>
    <t>City of Kingston upon Hull (B)</t>
  </si>
  <si>
    <t>City of Kingston upon Hull</t>
  </si>
  <si>
    <t>North Yorkshire County</t>
  </si>
  <si>
    <t>Craven</t>
  </si>
  <si>
    <t>Doncaster District (B)</t>
  </si>
  <si>
    <t>Doncaster</t>
  </si>
  <si>
    <t>East Riding of Yorkshire</t>
  </si>
  <si>
    <t>Hambleton</t>
  </si>
  <si>
    <t>Harrogate</t>
  </si>
  <si>
    <t>Kirklees District (B)</t>
  </si>
  <si>
    <t>Kirklees</t>
  </si>
  <si>
    <t>Leeds District (B)</t>
  </si>
  <si>
    <t>Leeds</t>
  </si>
  <si>
    <t>North East Lincolnshire (B)</t>
  </si>
  <si>
    <t>North East Lincolnshire</t>
  </si>
  <si>
    <t>North Lincolnshire (B)</t>
  </si>
  <si>
    <t>North Lincolnshire</t>
  </si>
  <si>
    <t>Richmondshire</t>
  </si>
  <si>
    <t>Rotherham District (B)</t>
  </si>
  <si>
    <t>Rotherham</t>
  </si>
  <si>
    <t>Ryedale</t>
  </si>
  <si>
    <t>Scarborough</t>
  </si>
  <si>
    <t>Selby</t>
  </si>
  <si>
    <t>Sheffield District (B)</t>
  </si>
  <si>
    <t>Sheffield</t>
  </si>
  <si>
    <t>Wakefield District (B)</t>
  </si>
  <si>
    <t>Wakefield</t>
  </si>
  <si>
    <t>York (B)</t>
  </si>
  <si>
    <t>York</t>
  </si>
  <si>
    <t>Buildings or structures</t>
  </si>
  <si>
    <t>Places of worship</t>
  </si>
  <si>
    <t xml:space="preserve">Archaeology </t>
  </si>
  <si>
    <t xml:space="preserve">Parks &amp; gardens </t>
  </si>
  <si>
    <t>Battlefields</t>
  </si>
  <si>
    <t>Wreck sites</t>
  </si>
  <si>
    <t>Conservation areas</t>
  </si>
  <si>
    <t>total HAR</t>
  </si>
  <si>
    <t>Change from last year</t>
  </si>
  <si>
    <t>Source: Historic England</t>
  </si>
  <si>
    <t>Heritage at Risk (HAR)</t>
  </si>
  <si>
    <t>NORTH EAST</t>
  </si>
  <si>
    <t>NORTH WEST</t>
  </si>
  <si>
    <t>YORKSHIRE AND THE HUMBER</t>
  </si>
  <si>
    <t>WEST MIDLANDS</t>
  </si>
  <si>
    <t>EAST MIDLANDS</t>
  </si>
  <si>
    <t>EAST OF ENGLAND</t>
  </si>
  <si>
    <t>LONDON</t>
  </si>
  <si>
    <t>SOUTH EAST</t>
  </si>
  <si>
    <t>SOUTH WEST</t>
  </si>
  <si>
    <t>2016 Total Conservation service</t>
  </si>
  <si>
    <t>Planning Application change since 2012/13</t>
  </si>
  <si>
    <t>LBC change since 2012/13</t>
  </si>
  <si>
    <t>Capacity - Employment in LAs</t>
  </si>
  <si>
    <t xml:space="preserve">LOCAL AUTHORITY PROFILES                  </t>
  </si>
  <si>
    <t xml:space="preserve">The Local Authority profiles below provide a summary of key indicators of the historic environment. </t>
  </si>
  <si>
    <t>Select local authority form drop list below:</t>
  </si>
  <si>
    <t>Heritage asset data</t>
  </si>
  <si>
    <t>Number of Scheduled Monuments</t>
  </si>
  <si>
    <t>Number of World Heritage Sites</t>
  </si>
  <si>
    <t>Number of Registered Battlefields</t>
  </si>
  <si>
    <t>Heritage at risk</t>
  </si>
  <si>
    <t>Number of Heritage at Risk entries</t>
  </si>
  <si>
    <t>Archaeology</t>
  </si>
  <si>
    <t>Source: Historic England, Heritage at risk programme</t>
  </si>
  <si>
    <t>Planning data</t>
  </si>
  <si>
    <t>Total planning applications</t>
  </si>
  <si>
    <t>Total Listed Building consents</t>
  </si>
  <si>
    <t>Would you like to see more?</t>
  </si>
  <si>
    <t>DERBYSHIRE COUNTY COUNCIL</t>
  </si>
  <si>
    <t>LEICESTER COUNTY COUNCIL</t>
  </si>
  <si>
    <t>LINCOLNSHIRE COUNTY COUNCIL</t>
  </si>
  <si>
    <t>NORTHAMPTONSHIRE COUNTY COUNCIL</t>
  </si>
  <si>
    <t>NOTTINGHAMSHIRE COUNTY COUNCIL</t>
  </si>
  <si>
    <t>CAMBRIDGESHIRE COUNTY COUNCIL</t>
  </si>
  <si>
    <t>ESSEX COUNTY COUNCIL</t>
  </si>
  <si>
    <t>HERTFORDSHIRE COUNTY COUNCIL</t>
  </si>
  <si>
    <t>NORFOLK COUNTY COUNCIL</t>
  </si>
  <si>
    <t>SUFFOLK COUNTY COUNCIL</t>
  </si>
  <si>
    <t>CUMBRIA COUNTY COUNCIL</t>
  </si>
  <si>
    <t>LANCASHIRE COUNTY COUNCIL</t>
  </si>
  <si>
    <t>BUCKINGHAMSHIRE COUNTY COUNCIL</t>
  </si>
  <si>
    <t>EAST SUSSEX COUNTY COUNCIL</t>
  </si>
  <si>
    <t>HAMPSHIRE COUNTY COUNCIL</t>
  </si>
  <si>
    <t>KENT COUNTY COUNCIL</t>
  </si>
  <si>
    <t>OXFORDSHIRE COUNTY COUNCIL</t>
  </si>
  <si>
    <t>SURREY COUNTY COUNCIL</t>
  </si>
  <si>
    <t>WEST SUSSEX COUNTY COUNCIL</t>
  </si>
  <si>
    <t>DEVON COUNTY COUNCIL</t>
  </si>
  <si>
    <t>DORSET COUNTY COUNCIL</t>
  </si>
  <si>
    <t>GLOUCESTERSHIRE COUNTY COUNCIL</t>
  </si>
  <si>
    <t>SOMERSET COUNTY COUNCIL</t>
  </si>
  <si>
    <t>STAFFORDSHIRE COUNTY COUNCIL</t>
  </si>
  <si>
    <t>WARWICKSHIRE COUNTY COUNCIL</t>
  </si>
  <si>
    <t>WORCESTERSHIRE COUNTY COUNCIL</t>
  </si>
  <si>
    <t>NORTH YORKSHIRE COUNTY COUNCIL</t>
  </si>
  <si>
    <t>The Heritage Counts Heritage Indicators webpage presents heritage indicator datasets according to the five strategic priorities of Heritage 2020:</t>
  </si>
  <si>
    <t>Source: Historic England, The National Heritage List for England (NHLE), 2016</t>
  </si>
  <si>
    <t>Source: DCLG, Planning statistics; The Garden Trust</t>
  </si>
  <si>
    <t>Number of Registered Parks and Gardens</t>
  </si>
  <si>
    <t>The indicators above are only a small proportion of the historic environment indicators collected as part of the Heritage Counts Heritage Indicators</t>
  </si>
  <si>
    <t>Archaeology staff</t>
  </si>
  <si>
    <t>Source: IHBC ,ALGAO, Historic England</t>
  </si>
  <si>
    <t>2016 Archaeology Service total</t>
  </si>
  <si>
    <t>Wolverhampton</t>
  </si>
  <si>
    <t>St Albans</t>
  </si>
  <si>
    <t>St Edmundsbury</t>
  </si>
  <si>
    <t>City of London</t>
  </si>
  <si>
    <t>Westminster</t>
  </si>
  <si>
    <t>Portsmouth</t>
  </si>
  <si>
    <t>Southampton</t>
  </si>
  <si>
    <t>Brighton and Hove</t>
  </si>
  <si>
    <t>Bristol, City of</t>
  </si>
  <si>
    <t>Herefordshire, County of</t>
  </si>
  <si>
    <t>Kingston upon Hull, City of</t>
  </si>
  <si>
    <t xml:space="preserve">Ryedale </t>
  </si>
  <si>
    <t>Stoke-on-Trent</t>
  </si>
  <si>
    <t>Derby</t>
  </si>
  <si>
    <t>Leicester</t>
  </si>
  <si>
    <t>West Northamptonshire UDC</t>
  </si>
  <si>
    <t>Nottingham</t>
  </si>
  <si>
    <t>Thurrock UDC</t>
  </si>
  <si>
    <t>Ebbsfleet Development Corporation</t>
  </si>
  <si>
    <t>London Legacy Development Corporation</t>
  </si>
  <si>
    <t>London Thames Gateway UDC*</t>
  </si>
  <si>
    <t>Old Oak and Park Royal Development Corporation</t>
  </si>
  <si>
    <t>Milton Keynes Partnership UDC</t>
  </si>
  <si>
    <t>CORNWALL</t>
  </si>
  <si>
    <t>Plymouth</t>
  </si>
  <si>
    <t>ISLES OF SCILLY</t>
  </si>
  <si>
    <t>DURHAM</t>
  </si>
  <si>
    <t>Redcar &amp; Cleveland</t>
  </si>
  <si>
    <t>West Northamptonshire udc</t>
  </si>
  <si>
    <t>Peterborough</t>
  </si>
  <si>
    <t>London Thames Gateway UDC</t>
  </si>
  <si>
    <t>Isle Of Wight</t>
  </si>
  <si>
    <t>Indicator Spreadsheet</t>
  </si>
  <si>
    <t>Local Authority Profile</t>
  </si>
  <si>
    <t>Heritage Champions, 2017</t>
  </si>
  <si>
    <r>
      <t xml:space="preserve">The Local Authority Profiles allow </t>
    </r>
    <r>
      <rPr>
        <b/>
        <sz val="11"/>
        <color theme="1"/>
        <rFont val="Source Sans Pro Semibold"/>
        <family val="2"/>
      </rPr>
      <t xml:space="preserve">comparisons between two local authorities </t>
    </r>
    <r>
      <rPr>
        <sz val="11"/>
        <color theme="1"/>
        <rFont val="Source Sans Pro Semibold"/>
        <family val="2"/>
      </rPr>
      <t>using the drop down lists.</t>
    </r>
  </si>
  <si>
    <r>
      <t>Number of Listed Buildings</t>
    </r>
    <r>
      <rPr>
        <b/>
        <vertAlign val="superscript"/>
        <sz val="11"/>
        <color theme="1"/>
        <rFont val="Source Sans Pro Semibold"/>
        <family val="2"/>
      </rPr>
      <t>1</t>
    </r>
  </si>
  <si>
    <r>
      <t>Total Parks and Gardens consents</t>
    </r>
    <r>
      <rPr>
        <b/>
        <vertAlign val="superscript"/>
        <sz val="11"/>
        <color theme="1"/>
        <rFont val="Source Sans Pro Semibold"/>
        <family val="2"/>
      </rPr>
      <t>3</t>
    </r>
  </si>
  <si>
    <r>
      <t xml:space="preserve">We would welcome any other suggestions of information that would be useful in the profiles. Please contact us at: </t>
    </r>
    <r>
      <rPr>
        <b/>
        <sz val="11"/>
        <color theme="1"/>
        <rFont val="Source Sans Pro Semibold"/>
        <family val="2"/>
      </rPr>
      <t>Heritage-Counts@HistoricEngland.org.uk</t>
    </r>
    <r>
      <rPr>
        <sz val="11"/>
        <color theme="1"/>
        <rFont val="Source Sans Pro Semibold"/>
        <family val="2"/>
      </rPr>
      <t xml:space="preserve"> </t>
    </r>
  </si>
  <si>
    <r>
      <rPr>
        <vertAlign val="superscript"/>
        <sz val="10"/>
        <color theme="1"/>
        <rFont val="Source Sans Pro Semibold"/>
        <family val="2"/>
      </rPr>
      <t xml:space="preserve">1 </t>
    </r>
    <r>
      <rPr>
        <sz val="10"/>
        <color theme="1"/>
        <rFont val="Source Sans Pro Semibold"/>
        <family val="2"/>
      </rPr>
      <t>This figure refers to the number of entries on the national heritage list for England. Be aware that one entry may actually include multiple properties and so the number of individual listed buildings is likely to be much higher than stated.</t>
    </r>
  </si>
  <si>
    <t>Advised by Suffolk County Council</t>
  </si>
  <si>
    <t>Advised by Essex County Council (Place Services)</t>
  </si>
  <si>
    <t>Advised by Norfolk County Council</t>
  </si>
  <si>
    <t>Advised by Hertordshire County Council</t>
  </si>
  <si>
    <t>Advised by Cambridgeshire County Council</t>
  </si>
  <si>
    <t xml:space="preserve">None </t>
  </si>
  <si>
    <t>Advised by Hertfordshire County Council</t>
  </si>
  <si>
    <t>Advised by Central Bedfordshire</t>
  </si>
  <si>
    <t>Advised by Essex CC (Place Services)</t>
  </si>
  <si>
    <t>None</t>
  </si>
  <si>
    <t>Advised by Herts CC</t>
  </si>
  <si>
    <t>Advised by Derbyshire County Council</t>
  </si>
  <si>
    <t>Advised by Nottinghamshire County Council</t>
  </si>
  <si>
    <t>Advised by Leics County Council</t>
  </si>
  <si>
    <t>Advised by Northants County Council</t>
  </si>
  <si>
    <t>Advised by Northants CC but only for large developments</t>
  </si>
  <si>
    <t>Advised by Lincolnshire County Council</t>
  </si>
  <si>
    <t>Advised by the Heritage Trust of Lincolnshire</t>
  </si>
  <si>
    <t>Advised by GLAAS</t>
  </si>
  <si>
    <t>Advised by Durham County Council</t>
  </si>
  <si>
    <t>Advised by Tyne and Wear Specialist Conservation Team, Newcastle</t>
  </si>
  <si>
    <t>Advised by Tees Archaeology</t>
  </si>
  <si>
    <t>Consultant</t>
  </si>
  <si>
    <t>Advised by Cumbria County Council</t>
  </si>
  <si>
    <t>Currently advised by Lancashire Archaeological Advisory Service</t>
  </si>
  <si>
    <t>Advised by Greater Manchester</t>
  </si>
  <si>
    <t>Advised by Cheshire Archaeology Planning Advisory Service</t>
  </si>
  <si>
    <t>Merseyside Environmental Advisory Service</t>
  </si>
  <si>
    <t>Advised by Chichester District Council</t>
  </si>
  <si>
    <t>Advised by Kent County Council</t>
  </si>
  <si>
    <t>Advised by Buckinghamshire County Council</t>
  </si>
  <si>
    <t>Advised by Hampshire County Council</t>
  </si>
  <si>
    <t>Advised by Berkshire Archaeology</t>
  </si>
  <si>
    <t>Advised by East Sussex County Council</t>
  </si>
  <si>
    <t>Advised by Oxfordshire County Council</t>
  </si>
  <si>
    <t>Advised by Surrey County Council</t>
  </si>
  <si>
    <t>City Council website says the planning service used Southampton City Council for archaeological advice</t>
  </si>
  <si>
    <t>Advised by Dorset County Council</t>
  </si>
  <si>
    <t>Advised by Gloucestershire County Council</t>
  </si>
  <si>
    <t>Advised by Cornwall County Council</t>
  </si>
  <si>
    <t>Advised by Devon County Council</t>
  </si>
  <si>
    <t>Advised by Gloucestershire County Council Consultant for built environment lc</t>
  </si>
  <si>
    <t>Advised by South West Heritage Trust for Somerset Council</t>
  </si>
  <si>
    <t>Advised by Wiltshire Council</t>
  </si>
  <si>
    <t>Advised by Glos County Council</t>
  </si>
  <si>
    <t>Advised by Shropshire CC's commercial HE service</t>
  </si>
  <si>
    <t>Advised by Worcestershire County Council</t>
  </si>
  <si>
    <t>Advised by Staffordshire County Council</t>
  </si>
  <si>
    <t>Advised by Warks County Council</t>
  </si>
  <si>
    <t>Occasional advice from Dudley</t>
  </si>
  <si>
    <t>Advised by Wolverhampton</t>
  </si>
  <si>
    <t>Advised by South Yorkshire Archaeology Service</t>
  </si>
  <si>
    <t>Advised by West Yorkshire</t>
  </si>
  <si>
    <t>Advised by North Yorkshire</t>
  </si>
  <si>
    <t>Advised by Humber Archaeology Partnership</t>
  </si>
  <si>
    <t>Grade I2</t>
  </si>
  <si>
    <t>Grade II*3</t>
  </si>
  <si>
    <t>Grade II4</t>
  </si>
  <si>
    <t>Total5</t>
  </si>
  <si>
    <t>Number of Protected Wrecks</t>
  </si>
  <si>
    <t>The historic environment 2017/18</t>
  </si>
  <si>
    <t>All figures are for 2018 or financial year 2017/18.</t>
  </si>
  <si>
    <t>P&amp;G
Grade I</t>
  </si>
  <si>
    <t>P&amp;G
Grade II*</t>
  </si>
  <si>
    <t>P&amp;G
Grade II</t>
  </si>
  <si>
    <t>Conservation areas 2016
(NO LONGER COLLECTED)</t>
  </si>
  <si>
    <t>Authority</t>
  </si>
  <si>
    <t>A: Champions</t>
  </si>
  <si>
    <t>Does the LA have a Champion? Y/N</t>
  </si>
  <si>
    <t>N</t>
  </si>
  <si>
    <t>Y</t>
  </si>
  <si>
    <t>Cambridgeshire (County)</t>
  </si>
  <si>
    <t>Essex (County)</t>
  </si>
  <si>
    <t>Hertfordshire (County)</t>
  </si>
  <si>
    <t>Norfolk (County)</t>
  </si>
  <si>
    <t>Suffolk (County)</t>
  </si>
  <si>
    <t>Derbyshire (County)</t>
  </si>
  <si>
    <t>Leicestershire (County)</t>
  </si>
  <si>
    <t>Lincolnshire (County)</t>
  </si>
  <si>
    <t>Northamptonshire (County)</t>
  </si>
  <si>
    <t>Nottinghamshire (County)</t>
  </si>
  <si>
    <t>Cumbria (County)</t>
  </si>
  <si>
    <t>Lancashire (County)</t>
  </si>
  <si>
    <t xml:space="preserve">Y </t>
  </si>
  <si>
    <t>Buckinghamshire (County)</t>
  </si>
  <si>
    <t>East Sussex (County)</t>
  </si>
  <si>
    <t>Hampshire (County)</t>
  </si>
  <si>
    <t>Kent (County)</t>
  </si>
  <si>
    <t>Oxfordshire (County)</t>
  </si>
  <si>
    <t>Surrey (County)</t>
  </si>
  <si>
    <t>West Sussex (County)</t>
  </si>
  <si>
    <t>Devon (County)</t>
  </si>
  <si>
    <t>Dorset (County)</t>
  </si>
  <si>
    <t>Exmoor (NP)</t>
  </si>
  <si>
    <t>Gloucestershire (County)</t>
  </si>
  <si>
    <t>Somerset (County)</t>
  </si>
  <si>
    <t>Staffordshire (County)</t>
  </si>
  <si>
    <t>Warwickshire (County)</t>
  </si>
  <si>
    <t>Worcestershire (County)</t>
  </si>
  <si>
    <t>North Yorkshire (County)</t>
  </si>
  <si>
    <t>n/a</t>
  </si>
  <si>
    <t>Newcastle-Under-Lyme</t>
  </si>
  <si>
    <t>Yes</t>
  </si>
  <si>
    <t xml:space="preserve">Yes </t>
  </si>
  <si>
    <t>No</t>
  </si>
  <si>
    <t>Has a Heritage Champion?</t>
  </si>
  <si>
    <t>Local Authority/ National Park</t>
  </si>
  <si>
    <t>2017/18</t>
  </si>
  <si>
    <t>Redcar And Cleveland</t>
  </si>
  <si>
    <t>Cheshire West And Chester</t>
  </si>
  <si>
    <t>-</t>
  </si>
  <si>
    <t>Barrow-In-Furness</t>
  </si>
  <si>
    <t>Blackburn With Darwen</t>
  </si>
  <si>
    <t>East Riding Of Yorkshire</t>
  </si>
  <si>
    <t>Telford And Wrekin</t>
  </si>
  <si>
    <t>Stoke-On-Trent</t>
  </si>
  <si>
    <t>Nuneaton And Bedworth</t>
  </si>
  <si>
    <t>Stratford-On-Avon</t>
  </si>
  <si>
    <t>Hinckley And Bosworth</t>
  </si>
  <si>
    <t>Oadby And Wigston</t>
  </si>
  <si>
    <t>West Northamptonshire Udc</t>
  </si>
  <si>
    <t>Newark And Sherwood</t>
  </si>
  <si>
    <t>Thurrock Udc</t>
  </si>
  <si>
    <t>King'S Lynn And West Norfolk</t>
  </si>
  <si>
    <t>Kingston Upon Thames</t>
  </si>
  <si>
    <t>London Thames Gateway Udc*</t>
  </si>
  <si>
    <t>Old Oak And Park Royal Development Corporation</t>
  </si>
  <si>
    <t>Richmond Upon Thames</t>
  </si>
  <si>
    <t>Windsor And Maidenhead</t>
  </si>
  <si>
    <t>Milton Keynes Partnership Udc</t>
  </si>
  <si>
    <t>Brighton And Hove</t>
  </si>
  <si>
    <t>Basingstoke And Deane</t>
  </si>
  <si>
    <t>Tonbridge And Malling</t>
  </si>
  <si>
    <t>Vale Of White Horse</t>
  </si>
  <si>
    <t>Epsom And Ewell</t>
  </si>
  <si>
    <t>Reigate And Banstead</t>
  </si>
  <si>
    <t>Weymouth And Portland</t>
  </si>
  <si>
    <t>Forest Of Dean</t>
  </si>
  <si>
    <t>Bath And North East Somerset</t>
  </si>
  <si>
    <t>The Broads Authority</t>
  </si>
  <si>
    <t>Dartmoor National Park</t>
  </si>
  <si>
    <t>Exmoor National Park</t>
  </si>
  <si>
    <t>Lake District National Park</t>
  </si>
  <si>
    <t>New Forest National Park</t>
  </si>
  <si>
    <t>North York Moors National Park</t>
  </si>
  <si>
    <t>Northumberland National Park</t>
  </si>
  <si>
    <t>Peak District National Park</t>
  </si>
  <si>
    <t>South Downs National Park</t>
  </si>
  <si>
    <t>Yorkshire Dales National Park</t>
  </si>
  <si>
    <t>Change since 2016/17</t>
  </si>
  <si>
    <t>Last updated 14/11/18</t>
  </si>
  <si>
    <t>These spreadsheets can be accessed here: https://historicengland.org.uk/research/heritage-counts/indicator-data/</t>
  </si>
  <si>
    <t>Buckinghamshire County Council</t>
  </si>
  <si>
    <t>Dartmoor National Park Authority</t>
  </si>
  <si>
    <t>Name of Authority</t>
  </si>
  <si>
    <t>2018 Total Conservation service</t>
  </si>
  <si>
    <t>Change in last year</t>
  </si>
  <si>
    <t>2018 Archaeology Service total</t>
  </si>
  <si>
    <t>Up 1.6</t>
  </si>
  <si>
    <t>Up 0.05</t>
  </si>
  <si>
    <t>Down 0.3</t>
  </si>
  <si>
    <t>Down 0.2</t>
  </si>
  <si>
    <t>Broads Authority</t>
  </si>
  <si>
    <t>Advised by Norfolk Countu Council</t>
  </si>
  <si>
    <t>Up 0.1</t>
  </si>
  <si>
    <t>Cambridgeshire County Council</t>
  </si>
  <si>
    <t>Down 1</t>
  </si>
  <si>
    <t>Down 0.8</t>
  </si>
  <si>
    <t>Essex County Council</t>
  </si>
  <si>
    <t>Down 0.15</t>
  </si>
  <si>
    <t>Hertfordshire County Council</t>
  </si>
  <si>
    <t>Down 0.25</t>
  </si>
  <si>
    <t>Up 0.4</t>
  </si>
  <si>
    <t>Norfolk County Council</t>
  </si>
  <si>
    <t>Up 0.6</t>
  </si>
  <si>
    <t>Suffolk County Council</t>
  </si>
  <si>
    <t>Down 0.4</t>
  </si>
  <si>
    <t>Up 0.2</t>
  </si>
  <si>
    <t>Derbyshire County Council</t>
  </si>
  <si>
    <t>Down 1.5</t>
  </si>
  <si>
    <t>Leicestershire County Council</t>
  </si>
  <si>
    <t>Up 0.65</t>
  </si>
  <si>
    <t>Lincolnshire County Council</t>
  </si>
  <si>
    <t>Down 0.6</t>
  </si>
  <si>
    <t>Northamptonshire County Council</t>
  </si>
  <si>
    <t>Nottinghamshire County Council</t>
  </si>
  <si>
    <t>Peak District National Park Authority</t>
  </si>
  <si>
    <t>Up 0.8</t>
  </si>
  <si>
    <t>Up 1</t>
  </si>
  <si>
    <t>Up 0.5</t>
  </si>
  <si>
    <t>Down 0.05</t>
  </si>
  <si>
    <t>Up 2</t>
  </si>
  <si>
    <t>Down 2.1</t>
  </si>
  <si>
    <t>Down 0.5</t>
  </si>
  <si>
    <t>Northumberland National Park Authority</t>
  </si>
  <si>
    <t>Up 1.8</t>
  </si>
  <si>
    <t>Cumbria County Council</t>
  </si>
  <si>
    <t>Up 0.9</t>
  </si>
  <si>
    <t>Lake District National Park Authority</t>
  </si>
  <si>
    <t>Lancashire County Council</t>
  </si>
  <si>
    <t>Up 0.02</t>
  </si>
  <si>
    <t>Up 1.1</t>
  </si>
  <si>
    <t>Up 0.32</t>
  </si>
  <si>
    <t>Hampshire County Council</t>
  </si>
  <si>
    <t>Kent County Council</t>
  </si>
  <si>
    <t>Oxfordshire County Council</t>
  </si>
  <si>
    <t>Up 0.25</t>
  </si>
  <si>
    <t>South Downs National Park Authority</t>
  </si>
  <si>
    <t>Surrey County Council</t>
  </si>
  <si>
    <t>Down 0.1</t>
  </si>
  <si>
    <t>Down 0.98</t>
  </si>
  <si>
    <t>Devon County Council</t>
  </si>
  <si>
    <t>Dorset County Council</t>
  </si>
  <si>
    <t>Exmoor National Park Authority</t>
  </si>
  <si>
    <t>Down 0.17</t>
  </si>
  <si>
    <t xml:space="preserve">Down 0.9 </t>
  </si>
  <si>
    <t>Gloucestershire County Council</t>
  </si>
  <si>
    <t>Up 0.67</t>
  </si>
  <si>
    <t>Somerset County Council</t>
  </si>
  <si>
    <t>Down 1.05</t>
  </si>
  <si>
    <t>Up 1.67</t>
  </si>
  <si>
    <t>Up 0.97</t>
  </si>
  <si>
    <t>Down 0.02</t>
  </si>
  <si>
    <t>Staffordshire County Council</t>
  </si>
  <si>
    <t xml:space="preserve">Up 0.3 </t>
  </si>
  <si>
    <t>Warwickshire County Council</t>
  </si>
  <si>
    <t>Worcestershire County Council</t>
  </si>
  <si>
    <t>North Yorkshire</t>
  </si>
  <si>
    <t>North Yorkshire Moors National Park Authority</t>
  </si>
  <si>
    <t>Yorkshire Dales National Park Authority</t>
  </si>
  <si>
    <t>Folkestone and Hythe (Shepway)</t>
  </si>
  <si>
    <t>Data pasted from Indicator spread sheets
Names need to be manually fixed for some of them</t>
  </si>
  <si>
    <t>LA Profile Name</t>
  </si>
  <si>
    <t>EaSt Cambridgeshire</t>
  </si>
  <si>
    <t>EaSt Hertfordshire</t>
  </si>
  <si>
    <t>ForeSt Heath</t>
  </si>
  <si>
    <t>King's Lynn and WeSt Norfolk</t>
  </si>
  <si>
    <t>EaSt Lindsey</t>
  </si>
  <si>
    <t>EaSt Northamptonshire</t>
  </si>
  <si>
    <t>North EaSt Derbyshire</t>
  </si>
  <si>
    <t>North EaSt Lincolnshire</t>
  </si>
  <si>
    <t>North WeSt Leicestershire</t>
  </si>
  <si>
    <t>WeSt Lindsey</t>
  </si>
  <si>
    <t>Cheshire WeSt and Chester</t>
  </si>
  <si>
    <t>WeSt Lancashire</t>
  </si>
  <si>
    <t>EaSt Hampshire</t>
  </si>
  <si>
    <t>EaSt Sussex County Council</t>
  </si>
  <si>
    <t>New ForeSt National Park Authority</t>
  </si>
  <si>
    <t>WeSt Berkshire</t>
  </si>
  <si>
    <t>WeSt Oxfordshire</t>
  </si>
  <si>
    <t>WeSt Sussex County Council</t>
  </si>
  <si>
    <t>Bath and North EaSt Somerset</t>
  </si>
  <si>
    <t>EaSt Devon</t>
  </si>
  <si>
    <t>EaSt Dorset</t>
  </si>
  <si>
    <t>ForeSt of Dean</t>
  </si>
  <si>
    <t>WeSt Devon</t>
  </si>
  <si>
    <t>WeSt Dorset</t>
  </si>
  <si>
    <t>WeSt Somerset</t>
  </si>
  <si>
    <t>EaSt Staffordshire</t>
  </si>
  <si>
    <t>EaSt Riding of Yorkshire</t>
  </si>
  <si>
    <t>Heritage at Risk Register entries by local planning authority 2018</t>
  </si>
  <si>
    <t>Local team</t>
  </si>
  <si>
    <t>County/UA</t>
  </si>
  <si>
    <t>LPA</t>
  </si>
  <si>
    <t>Conservation areas*</t>
  </si>
  <si>
    <t>Derby, City of (UA)</t>
  </si>
  <si>
    <t>Derbyshire</t>
  </si>
  <si>
    <t>Peak District (NP)</t>
  </si>
  <si>
    <r>
      <t xml:space="preserve">Peak District </t>
    </r>
    <r>
      <rPr>
        <b/>
        <sz val="10"/>
        <rFont val="Arial"/>
        <family val="2"/>
      </rPr>
      <t>(NP)</t>
    </r>
  </si>
  <si>
    <t>Leicester, City of (UA)</t>
  </si>
  <si>
    <t>Leicestershire</t>
  </si>
  <si>
    <t>Lincolnshire</t>
  </si>
  <si>
    <t>North East Lincolnshire (UA)</t>
  </si>
  <si>
    <t>Northamptonshire</t>
  </si>
  <si>
    <t>North Lincolnshire (UA)</t>
  </si>
  <si>
    <t>Nottingham, City of (UA)</t>
  </si>
  <si>
    <t>Nottinghamshire</t>
  </si>
  <si>
    <t>Rutland (UA)</t>
  </si>
  <si>
    <t>TOTAL</t>
  </si>
  <si>
    <t>Bedford (UA)</t>
  </si>
  <si>
    <t>Cambridgeshire</t>
  </si>
  <si>
    <t>Central Bedfordshire (UA)</t>
  </si>
  <si>
    <t>Essex</t>
  </si>
  <si>
    <t>Hertfordshire</t>
  </si>
  <si>
    <t>Luton (UA)</t>
  </si>
  <si>
    <t>Norfolk</t>
  </si>
  <si>
    <t>Norfolk Broads (NP)</t>
  </si>
  <si>
    <t>Peterborough, City of (UA)</t>
  </si>
  <si>
    <t>Southend-on-Sea (UA)</t>
  </si>
  <si>
    <t>Suffolk</t>
  </si>
  <si>
    <t>Thurrock (UA)</t>
  </si>
  <si>
    <t>Greater London</t>
  </si>
  <si>
    <t>London Legacy (MDC)</t>
  </si>
  <si>
    <t>Old Oak and Park Royal (MDC)</t>
  </si>
  <si>
    <t>Westminster, City of</t>
  </si>
  <si>
    <t>County Durham (UA)</t>
  </si>
  <si>
    <t>Northumberland (UA)</t>
  </si>
  <si>
    <t>Northumberland (NP)</t>
  </si>
  <si>
    <r>
      <t>Northumberland</t>
    </r>
    <r>
      <rPr>
        <b/>
        <sz val="10"/>
        <rFont val="Arial"/>
        <family val="2"/>
      </rPr>
      <t xml:space="preserve"> (NP)</t>
    </r>
  </si>
  <si>
    <t>Darlington (UA)</t>
  </si>
  <si>
    <t>Hartlepool (UA)</t>
  </si>
  <si>
    <t>Middlesbrough (UA)</t>
  </si>
  <si>
    <t>Tees Valley</t>
  </si>
  <si>
    <t>North York Moors (NP)</t>
  </si>
  <si>
    <r>
      <t>North York Moors</t>
    </r>
    <r>
      <rPr>
        <b/>
        <sz val="10"/>
        <rFont val="Arial"/>
        <family val="2"/>
      </rPr>
      <t xml:space="preserve"> (NP)</t>
    </r>
  </si>
  <si>
    <t>Redcar and Cleveland (UA)</t>
  </si>
  <si>
    <t>Stockton-on-Tees (UA)</t>
  </si>
  <si>
    <t>Tyne and Wear</t>
  </si>
  <si>
    <t>Newcastle upon Tyne / Gateshead</t>
  </si>
  <si>
    <t>Sunderland / Gateshead</t>
  </si>
  <si>
    <t>Blackburn with Darwen (UA)</t>
  </si>
  <si>
    <t>Blackpool (UA)</t>
  </si>
  <si>
    <t>Cheshire East (UA)</t>
  </si>
  <si>
    <t>Cheshire West and Chester (UA)</t>
  </si>
  <si>
    <t>Cumbria</t>
  </si>
  <si>
    <t>Lake District (NP)</t>
  </si>
  <si>
    <r>
      <t>Lake District</t>
    </r>
    <r>
      <rPr>
        <b/>
        <sz val="10"/>
        <rFont val="Arial"/>
        <family val="2"/>
      </rPr>
      <t xml:space="preserve"> (NP)</t>
    </r>
  </si>
  <si>
    <t>Yorkshire Dales (NP)</t>
  </si>
  <si>
    <t>Greater Manchester</t>
  </si>
  <si>
    <t>Halton (UA)</t>
  </si>
  <si>
    <t>Lancashire</t>
  </si>
  <si>
    <t>Ribble Valley / South Ribble / Blackburn with Darwen (UA)</t>
  </si>
  <si>
    <t>Merseyside</t>
  </si>
  <si>
    <t>St Helens</t>
  </si>
  <si>
    <t>Warrington (UA)</t>
  </si>
  <si>
    <t>Bracknell Forest (UA)</t>
  </si>
  <si>
    <t>Brighton and Hove, City of (UA)</t>
  </si>
  <si>
    <t>South Downs (NP)</t>
  </si>
  <si>
    <t>South Downs (NP) / Brighton and Hove, City of (UA) / Lewes</t>
  </si>
  <si>
    <t>Buckinghamshire</t>
  </si>
  <si>
    <t>Aylesbury Vale / Dacorum</t>
  </si>
  <si>
    <t>Wycombe / South Oxfordshire / Wokingham (UA)</t>
  </si>
  <si>
    <t>East Sussex</t>
  </si>
  <si>
    <t>Hampshire</t>
  </si>
  <si>
    <t>New Forest (NP)</t>
  </si>
  <si>
    <r>
      <t xml:space="preserve">Off Hampshire </t>
    </r>
    <r>
      <rPr>
        <i/>
        <sz val="10"/>
        <rFont val="Arial"/>
        <family val="2"/>
      </rPr>
      <t>(PWS)</t>
    </r>
  </si>
  <si>
    <t>Hampshire (off)</t>
  </si>
  <si>
    <t>Isle of Wight (UA)</t>
  </si>
  <si>
    <t>Kent</t>
  </si>
  <si>
    <t>Folkestone and Hythe</t>
  </si>
  <si>
    <t>Sevenoaks / Tunbridge Wells</t>
  </si>
  <si>
    <t>Tunbridge Wells / Wealden</t>
  </si>
  <si>
    <r>
      <t xml:space="preserve">Off Kent </t>
    </r>
    <r>
      <rPr>
        <i/>
        <sz val="10"/>
        <rFont val="Arial"/>
        <family val="2"/>
      </rPr>
      <t>(PWS)</t>
    </r>
  </si>
  <si>
    <t>Kent (off)</t>
  </si>
  <si>
    <t>Medway (UA)</t>
  </si>
  <si>
    <t>Milton Keynes (UA)</t>
  </si>
  <si>
    <t>Oxfordshire</t>
  </si>
  <si>
    <t>Portsmouth, City of (UA)</t>
  </si>
  <si>
    <t>Reading (UA)</t>
  </si>
  <si>
    <t>Slough (UA)</t>
  </si>
  <si>
    <t>Southampton, City of (UA)</t>
  </si>
  <si>
    <t>Surrey</t>
  </si>
  <si>
    <t>West Berkshire (UA)</t>
  </si>
  <si>
    <t>West Sussex</t>
  </si>
  <si>
    <t>Windsor and Maidenhead (UA)</t>
  </si>
  <si>
    <t>Wokingham (UA)</t>
  </si>
  <si>
    <t>Bath and North East Somerset (UA)</t>
  </si>
  <si>
    <t>Bournemouth (UA)</t>
  </si>
  <si>
    <t>Bristol, City of (UA)</t>
  </si>
  <si>
    <t>Bristol, City of (UA) / Bath and North East Somerset (UA)</t>
  </si>
  <si>
    <t>Cornwall (UA)</t>
  </si>
  <si>
    <t>Devon</t>
  </si>
  <si>
    <r>
      <t xml:space="preserve">Dartmoor </t>
    </r>
    <r>
      <rPr>
        <b/>
        <sz val="10"/>
        <rFont val="Arial"/>
        <family val="2"/>
      </rPr>
      <t>(NP)</t>
    </r>
  </si>
  <si>
    <r>
      <t xml:space="preserve">Exmoor </t>
    </r>
    <r>
      <rPr>
        <b/>
        <sz val="10"/>
        <rFont val="Arial"/>
        <family val="2"/>
      </rPr>
      <t>(NP)</t>
    </r>
  </si>
  <si>
    <t>Dartmoor (NP)</t>
  </si>
  <si>
    <t>Dorset</t>
  </si>
  <si>
    <t>Gloucestershire</t>
  </si>
  <si>
    <t>Isles of Scilly (UA)</t>
  </si>
  <si>
    <t>North Somerset (UA)</t>
  </si>
  <si>
    <t>Plymouth, City of (UA)</t>
  </si>
  <si>
    <t>Poole (UA)</t>
  </si>
  <si>
    <t>Somerset</t>
  </si>
  <si>
    <t>South Gloucestershire (UA)</t>
  </si>
  <si>
    <t>Swindon (UA)</t>
  </si>
  <si>
    <t>Torbay (UA)</t>
  </si>
  <si>
    <t>Wiltshire (UA)</t>
  </si>
  <si>
    <t>Wiltshire (UA) / New Forest (NP)</t>
  </si>
  <si>
    <t>Herefordshire, County of (UA)</t>
  </si>
  <si>
    <t>Shropshire (UA)</t>
  </si>
  <si>
    <t>Staffordshire</t>
  </si>
  <si>
    <t>Stoke-on-Trent, City of (UA)</t>
  </si>
  <si>
    <t>Telford and Wrekin (UA)</t>
  </si>
  <si>
    <t>Warwickshire</t>
  </si>
  <si>
    <t>Dudley / Bromsgrove</t>
  </si>
  <si>
    <t>West Midlands / Worcestershire</t>
  </si>
  <si>
    <t>Walsall / Sandwell</t>
  </si>
  <si>
    <t>Wolverhampton, City of</t>
  </si>
  <si>
    <t>Worcestershire</t>
  </si>
  <si>
    <t>YORKSHIRE</t>
  </si>
  <si>
    <t>East Riding of Yorkshire (UA)</t>
  </si>
  <si>
    <t>Kingston upon Hull, City of (UA)</t>
  </si>
  <si>
    <t>South Yorkshire</t>
  </si>
  <si>
    <t>West Yorkshire</t>
  </si>
  <si>
    <t>Bradford / Kirklees / Leeds</t>
  </si>
  <si>
    <t>Leeds / Selby</t>
  </si>
  <si>
    <t>York (UA)</t>
  </si>
  <si>
    <t>GRAND TOTAL</t>
  </si>
  <si>
    <t>*Based on Number of Conservation Areas on Register (not number surveyed as in Official Statistics)</t>
  </si>
  <si>
    <t>Key</t>
  </si>
  <si>
    <t>Pink</t>
  </si>
  <si>
    <t>Indicates sites that cross LPA boundaries (eg registered parks and gardens, registered battlefields, scheduled monuments)</t>
  </si>
  <si>
    <t>NP</t>
  </si>
  <si>
    <t xml:space="preserve">National Park </t>
  </si>
  <si>
    <t xml:space="preserve">UA </t>
  </si>
  <si>
    <t xml:space="preserve">Unitary authority </t>
  </si>
  <si>
    <t>Local planning authorities (LPA)</t>
  </si>
  <si>
    <t>Number</t>
  </si>
  <si>
    <t xml:space="preserve">East Midlands </t>
  </si>
  <si>
    <t xml:space="preserve">North West </t>
  </si>
  <si>
    <t xml:space="preserve">South East </t>
  </si>
  <si>
    <t xml:space="preserve">South West </t>
  </si>
  <si>
    <t xml:space="preserve">Note: each LPA (including national parks) is counted only once. 
Where more than one LPA is noted, the lead LPA is first. </t>
  </si>
  <si>
    <t>Ribble Valley / South Ribble / Blackburn with Darwen</t>
  </si>
  <si>
    <t>Wycombe / South Oxfordshire / Wokingham</t>
  </si>
  <si>
    <t>Wiltshire / New Forest (NP)</t>
  </si>
  <si>
    <t>South Downs (NP) / Brighton and Hove</t>
  </si>
  <si>
    <t>Bristol</t>
  </si>
  <si>
    <t>Indicates sites that cross LPA boundaries (eg registered parks and gardens</t>
  </si>
  <si>
    <t xml:space="preserve">Note: each LPA (including national parks) is counted only once. </t>
  </si>
  <si>
    <t>Durham</t>
  </si>
  <si>
    <t>Parks  and gardens</t>
  </si>
  <si>
    <t>Parks and gardens</t>
  </si>
  <si>
    <t>Conservation staff (FTE equivalent)</t>
  </si>
  <si>
    <t>Conservation staff  (FTE equivalent)</t>
  </si>
  <si>
    <t>Compared with previous year</t>
  </si>
  <si>
    <t>Planning Application Decisions 2017/18</t>
  </si>
  <si>
    <t>Listed Building Consents 2017/18</t>
  </si>
  <si>
    <t>Parks and Gardens applications 2017/18</t>
  </si>
  <si>
    <t>LBCs</t>
  </si>
  <si>
    <t>Planning Apps</t>
  </si>
  <si>
    <t>Teesdale</t>
  </si>
  <si>
    <t>North Yorkshire County Council</t>
  </si>
  <si>
    <t>Nottinghamshire CC</t>
  </si>
  <si>
    <t>Mid-Sussex</t>
  </si>
  <si>
    <t>West Sussex CC</t>
  </si>
  <si>
    <t>Parks and Gardens 2017/18</t>
  </si>
  <si>
    <t>NORTHUMBERLAND</t>
  </si>
  <si>
    <t/>
  </si>
  <si>
    <t>COUNTY DURHAM</t>
  </si>
  <si>
    <t>Newcastle upon tyne</t>
  </si>
  <si>
    <t>https://historicengland.org.uk/research/heritage-counts/indicator-data/</t>
  </si>
  <si>
    <t>Conservation areas2</t>
  </si>
  <si>
    <r>
      <t>Heritage Champions</t>
    </r>
    <r>
      <rPr>
        <b/>
        <vertAlign val="superscript"/>
        <sz val="11"/>
        <color theme="1"/>
        <rFont val="Source Sans Pro Semibold"/>
        <family val="2"/>
      </rPr>
      <t>3</t>
    </r>
  </si>
  <si>
    <r>
      <t>Total Parks and Gardens consents</t>
    </r>
    <r>
      <rPr>
        <b/>
        <vertAlign val="superscript"/>
        <sz val="11"/>
        <color theme="1"/>
        <rFont val="Source Sans Pro Semibold"/>
        <family val="2"/>
      </rPr>
      <t>4</t>
    </r>
  </si>
  <si>
    <r>
      <t>Local Authority Historic Environment Staff</t>
    </r>
    <r>
      <rPr>
        <b/>
        <vertAlign val="superscript"/>
        <sz val="11"/>
        <color indexed="8"/>
        <rFont val="Source Sans Pro Semibold"/>
        <family val="2"/>
      </rPr>
      <t>5</t>
    </r>
  </si>
  <si>
    <r>
      <rPr>
        <vertAlign val="superscript"/>
        <sz val="10"/>
        <color theme="1"/>
        <rFont val="Source Sans Pro Semibold"/>
        <family val="2"/>
      </rPr>
      <t xml:space="preserve">3 </t>
    </r>
    <r>
      <rPr>
        <sz val="10"/>
        <color theme="1"/>
        <rFont val="Source Sans Pro Semibold"/>
        <family val="2"/>
      </rPr>
      <t>A Heritage Champion can be a figure head for heritage protection and promotion. Through their status as local Councillors, they can argue for the importance of heritage issues within the authority and raise the profile of specific loan schemes.</t>
    </r>
  </si>
  <si>
    <r>
      <rPr>
        <vertAlign val="superscript"/>
        <sz val="10"/>
        <color theme="1"/>
        <rFont val="Source Sans Pro Semibold"/>
        <family val="2"/>
      </rPr>
      <t xml:space="preserve">4 </t>
    </r>
    <r>
      <rPr>
        <sz val="10"/>
        <color theme="1"/>
        <rFont val="Source Sans Pro Semibold"/>
        <family val="2"/>
      </rPr>
      <t>All planning applications affecting registered parks and gardens must be sent to The Gardens Trust. To find out more please go to http://www.thegardenstrust.org/. The Garden Trust believes that there are many planning applications relating to Registered historic parks and gardens that are not reported to the Trust. Therefore these numbers are minimum figures.</t>
    </r>
  </si>
  <si>
    <r>
      <rPr>
        <vertAlign val="superscript"/>
        <sz val="10"/>
        <color theme="1"/>
        <rFont val="Source Sans Pro Semibold"/>
        <family val="2"/>
      </rPr>
      <t xml:space="preserve">5 </t>
    </r>
    <r>
      <rPr>
        <sz val="10"/>
        <color theme="1"/>
        <rFont val="Source Sans Pro Semibold"/>
        <family val="2"/>
      </rPr>
      <t>Note the advice accessed by authorities can be provided by other authorities and so is not recorded in individual profiles. This is particularly true of archaeology advice.</t>
    </r>
  </si>
  <si>
    <r>
      <rPr>
        <vertAlign val="superscript"/>
        <sz val="10"/>
        <color theme="1"/>
        <rFont val="Source Sans Pro Semibold"/>
        <family val="2"/>
      </rPr>
      <t>2</t>
    </r>
    <r>
      <rPr>
        <sz val="10"/>
        <color theme="1"/>
        <rFont val="Source Sans Pro Semibold"/>
        <family val="2"/>
      </rPr>
      <t xml:space="preserve"> The total number of conservation areas per Local Planning Authority is no longer reported in these Profiles due to a change in methodology in counting. However, an up to date list can be found in the Discovery, Identification and Understanding Indicator Spreadsheet on our website - as per the link below.</t>
    </r>
  </si>
  <si>
    <r>
      <t>·    </t>
    </r>
    <r>
      <rPr>
        <b/>
        <sz val="11"/>
        <color theme="1"/>
        <rFont val="Source Sans Pro Semibold"/>
        <family val="2"/>
      </rPr>
      <t xml:space="preserve">     </t>
    </r>
    <r>
      <rPr>
        <sz val="11"/>
        <color theme="3"/>
        <rFont val="Source Sans Pro Semibold"/>
        <family val="2"/>
      </rPr>
      <t>Discovery, Identification and Understanding</t>
    </r>
    <r>
      <rPr>
        <b/>
        <sz val="11"/>
        <color theme="1"/>
        <rFont val="Source Sans Pro Semibold"/>
        <family val="2"/>
      </rPr>
      <t xml:space="preserve">: </t>
    </r>
    <r>
      <rPr>
        <sz val="11"/>
        <color theme="1"/>
        <rFont val="Source Sans Pro Semibold"/>
        <family val="2"/>
      </rPr>
      <t>Provides indicators on the scale and scope of the historic environment and assets;</t>
    </r>
  </si>
  <si>
    <r>
      <t xml:space="preserve">·         </t>
    </r>
    <r>
      <rPr>
        <sz val="11"/>
        <color theme="3"/>
        <rFont val="Source Sans Pro Semibold"/>
        <family val="2"/>
      </rPr>
      <t>Constructive Conservation and Sustainable Management</t>
    </r>
    <r>
      <rPr>
        <sz val="11"/>
        <color theme="1"/>
        <rFont val="Source Sans Pro Semibold"/>
        <family val="2"/>
      </rPr>
      <t>: Includes indicators on the overall condition of the historic environment with indicators from the Heritage at Risk programme and data on managing the historic environment including  planning statistics;</t>
    </r>
  </si>
  <si>
    <r>
      <t xml:space="preserve">·         </t>
    </r>
    <r>
      <rPr>
        <b/>
        <sz val="11"/>
        <color theme="3"/>
        <rFont val="Source Sans Pro Semibold"/>
        <family val="2"/>
      </rPr>
      <t>Public Engagement</t>
    </r>
    <r>
      <rPr>
        <b/>
        <sz val="11"/>
        <color theme="1"/>
        <rFont val="Source Sans Pro Semibold"/>
        <family val="2"/>
      </rPr>
      <t>:</t>
    </r>
    <r>
      <rPr>
        <sz val="11"/>
        <color theme="1"/>
        <rFont val="Source Sans Pro Semibold"/>
        <family val="2"/>
      </rPr>
      <t xml:space="preserve"> Presents data on participation in heritage, heritage membership and volunteering in the sector;</t>
    </r>
  </si>
  <si>
    <r>
      <t>·       </t>
    </r>
    <r>
      <rPr>
        <b/>
        <sz val="11"/>
        <color theme="1"/>
        <rFont val="Source Sans Pro Semibold"/>
        <family val="2"/>
      </rPr>
      <t xml:space="preserve">  </t>
    </r>
    <r>
      <rPr>
        <b/>
        <sz val="11"/>
        <color theme="3"/>
        <rFont val="Source Sans Pro Semibold"/>
        <family val="2"/>
      </rPr>
      <t>Capacity Building</t>
    </r>
    <r>
      <rPr>
        <b/>
        <sz val="11"/>
        <color theme="1"/>
        <rFont val="Source Sans Pro Semibold"/>
        <family val="2"/>
      </rPr>
      <t xml:space="preserve">: </t>
    </r>
    <r>
      <rPr>
        <sz val="11"/>
        <color theme="1"/>
        <rFont val="Source Sans Pro Semibold"/>
        <family val="2"/>
      </rPr>
      <t>Indicators of heritage investments from private, public and voluntary sectors as well as the skills and capacity of the sector;</t>
    </r>
  </si>
  <si>
    <r>
      <t>·       </t>
    </r>
    <r>
      <rPr>
        <b/>
        <sz val="11"/>
        <color theme="1"/>
        <rFont val="Source Sans Pro Semibold"/>
        <family val="2"/>
      </rPr>
      <t xml:space="preserve">  </t>
    </r>
    <r>
      <rPr>
        <b/>
        <sz val="11"/>
        <color theme="3"/>
        <rFont val="Source Sans Pro Semibold"/>
        <family val="2"/>
      </rPr>
      <t>Helping Things to Happen</t>
    </r>
    <r>
      <rPr>
        <b/>
        <sz val="11"/>
        <color theme="1"/>
        <rFont val="Source Sans Pro Semibold"/>
        <family val="2"/>
      </rPr>
      <t xml:space="preserve">: </t>
    </r>
    <r>
      <rPr>
        <sz val="11"/>
        <color theme="1"/>
        <rFont val="Source Sans Pro Semibold"/>
        <family val="2"/>
      </rPr>
      <t>Indicators of the importance of guardianship including data from Building Preservation Trusts.</t>
    </r>
  </si>
  <si>
    <t>Same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</si>
</sst>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4" formatCode="_-&quot;£&quot;* #,##0.00_-;\-&quot;£&quot;* #,##0.00_-;_-&quot;£&quot;* &quot;-&quot;??_-;_-@_-"/>
    <numFmt numFmtId="43" formatCode="_-* #,##0.00_-;\-* #,##0.00_-;_-* &quot;-&quot;??_-;_-@_-"/>
    <numFmt numFmtId="164" formatCode="_(* #,##0.00_);_(* \(#,##0.00\);_(* &quot;-&quot;??_);_(@_)"/>
    <numFmt numFmtId="165" formatCode="_-* #,##0.00\ _D_M_-;\-* #,##0.00\ _D_M_-;_-* &quot;-&quot;??\ _D_M_-;_-@_-"/>
    <numFmt numFmtId="166" formatCode="[&gt;0.5]#,##0;[&lt;-0.5]\-#,##0;\-"/>
    <numFmt numFmtId="167" formatCode="#,##0_);;&quot;- &quot;_);@_)\ "/>
    <numFmt numFmtId="168" formatCode="_(General"/>
    <numFmt numFmtId="169" formatCode="0.0"/>
    <numFmt numFmtId="170" formatCode="General_)"/>
    <numFmt numFmtId="171" formatCode="0.000"/>
    <numFmt numFmtId="172" formatCode="0.0000"/>
    <numFmt numFmtId="173" formatCode="#,##0.0_-;\(#,##0.0\);_-* &quot;-&quot;??_-"/>
    <numFmt numFmtId="174" formatCode="&quot;to &quot;0.0000;&quot;to &quot;\-0.0000;&quot;to 0&quot;"/>
    <numFmt numFmtId="175" formatCode="_-[$€-2]* #,##0.00_-;\-[$€-2]* #,##0.00_-;_-[$€-2]* &quot;-&quot;??_-"/>
    <numFmt numFmtId="176" formatCode="#,##0;\-#,##0;\-"/>
    <numFmt numFmtId="177" formatCode="#\ ##0"/>
    <numFmt numFmtId="178" formatCode="[&lt;0.0001]&quot;&lt;0.0001&quot;;0.0000"/>
    <numFmt numFmtId="179" formatCode="#,##0.0,,;\-#,##0.0,,;\-"/>
    <numFmt numFmtId="180" formatCode="#,##0,;\-#,##0,;\-"/>
    <numFmt numFmtId="181" formatCode="0.0%;\-0.0%;\-"/>
    <numFmt numFmtId="182" formatCode="#,##0.0,,;\-#,##0.0,,"/>
    <numFmt numFmtId="183" formatCode="#,##0,;\-#,##0,"/>
    <numFmt numFmtId="184" formatCode="0.0%;\-0.0%"/>
    <numFmt numFmtId="185" formatCode="[$-F800]dddd\,\ mmmm\ dd\,\ yyyy"/>
    <numFmt numFmtId="186" formatCode="_-* #,##0_-;\-* #,##0_-;_-* &quot;-&quot;??_-;_-@_-"/>
  </numFmts>
  <fonts count="13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b/>
      <sz val="10"/>
      <name val="Arial"/>
      <family val="2"/>
    </font>
    <font>
      <sz val="10"/>
      <name val="Arial"/>
      <family val="2"/>
    </font>
    <font>
      <sz val="11"/>
      <color indexed="8"/>
      <name val="Calibri"/>
      <family val="2"/>
    </font>
    <font>
      <sz val="11"/>
      <color indexed="9"/>
      <name val="Calibri"/>
      <family val="2"/>
    </font>
    <font>
      <sz val="7"/>
      <name val="Arial"/>
      <family val="2"/>
    </font>
    <font>
      <sz val="11"/>
      <color indexed="20"/>
      <name val="Calibri"/>
      <family val="2"/>
    </font>
    <font>
      <sz val="8"/>
      <name val="Arial"/>
      <family val="2"/>
    </font>
    <font>
      <b/>
      <sz val="8"/>
      <color indexed="8"/>
      <name val="MS Sans Serif"/>
      <family val="2"/>
    </font>
    <font>
      <b/>
      <sz val="11"/>
      <color indexed="52"/>
      <name val="Calibri"/>
      <family val="2"/>
    </font>
    <font>
      <b/>
      <sz val="11"/>
      <color indexed="9"/>
      <name val="Calibri"/>
      <family val="2"/>
    </font>
    <font>
      <b/>
      <u/>
      <sz val="8.5"/>
      <color indexed="8"/>
      <name val="MS Sans Serif"/>
      <family val="2"/>
    </font>
    <font>
      <b/>
      <sz val="8.5"/>
      <color indexed="12"/>
      <name val="MS Sans Serif"/>
      <family val="2"/>
    </font>
    <font>
      <b/>
      <sz val="8"/>
      <color indexed="12"/>
      <name val="Arial"/>
      <family val="2"/>
    </font>
    <font>
      <sz val="10"/>
      <name val="Helvetica"/>
    </font>
    <font>
      <sz val="9"/>
      <name val="Times"/>
      <family val="1"/>
    </font>
    <font>
      <sz val="10"/>
      <color indexed="8"/>
      <name val="MS Sans Serif"/>
      <family val="2"/>
    </font>
    <font>
      <sz val="8"/>
      <name val="CG Times"/>
    </font>
    <font>
      <sz val="8.5"/>
      <color indexed="8"/>
      <name val="MS Sans Serif"/>
      <family val="2"/>
    </font>
    <font>
      <i/>
      <sz val="11"/>
      <color indexed="23"/>
      <name val="Calibri"/>
      <family val="2"/>
    </font>
    <font>
      <sz val="8"/>
      <color indexed="8"/>
      <name val="Arial"/>
      <family val="2"/>
    </font>
    <font>
      <sz val="10"/>
      <color indexed="8"/>
      <name val="Arial"/>
      <family val="2"/>
    </font>
    <font>
      <sz val="10"/>
      <color indexed="8"/>
      <name val="Arial"/>
      <family val="2"/>
      <charset val="238"/>
    </font>
    <font>
      <sz val="11"/>
      <color indexed="17"/>
      <name val="Calibri"/>
      <family val="2"/>
    </font>
    <font>
      <sz val="14"/>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0"/>
      <color theme="10"/>
      <name val="Arial"/>
      <family val="2"/>
    </font>
    <font>
      <u/>
      <sz val="10"/>
      <color indexed="12"/>
      <name val="Arial"/>
      <family val="2"/>
    </font>
    <font>
      <u/>
      <sz val="8.5"/>
      <color theme="10"/>
      <name val="Arial"/>
      <family val="2"/>
    </font>
    <font>
      <u/>
      <sz val="6"/>
      <color indexed="12"/>
      <name val="Arial"/>
      <family val="2"/>
    </font>
    <font>
      <u/>
      <sz val="10"/>
      <color indexed="12"/>
      <name val="Helvetica"/>
    </font>
    <font>
      <u/>
      <sz val="10"/>
      <color indexed="12"/>
      <name val="MS Sans Serif"/>
      <family val="2"/>
    </font>
    <font>
      <u/>
      <sz val="7.5"/>
      <color indexed="12"/>
      <name val="Arial"/>
      <family val="2"/>
    </font>
    <font>
      <sz val="11"/>
      <color indexed="62"/>
      <name val="Calibri"/>
      <family val="2"/>
    </font>
    <font>
      <sz val="10"/>
      <color indexed="18"/>
      <name val="Arial"/>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Verdana"/>
      <family val="2"/>
    </font>
    <font>
      <sz val="12"/>
      <name val="Arial"/>
      <family val="2"/>
    </font>
    <font>
      <sz val="10"/>
      <name val="MS Sans Serif"/>
      <family val="2"/>
    </font>
    <font>
      <sz val="10"/>
      <color theme="1"/>
      <name val="Arial"/>
      <family val="2"/>
    </font>
    <font>
      <sz val="8"/>
      <color theme="1"/>
      <name val="Arial"/>
      <family val="2"/>
    </font>
    <font>
      <sz val="12"/>
      <color theme="1"/>
      <name val="Arial"/>
      <family val="2"/>
    </font>
    <font>
      <b/>
      <sz val="11"/>
      <color indexed="63"/>
      <name val="Calibri"/>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11"/>
      <name val="Times New Roman"/>
      <family val="1"/>
    </font>
    <font>
      <b/>
      <sz val="11"/>
      <name val="Times New Roman"/>
      <family val="1"/>
    </font>
    <font>
      <b/>
      <sz val="14"/>
      <name val="Helv"/>
    </font>
    <font>
      <b/>
      <sz val="12"/>
      <name val="Times New Roman"/>
      <family val="1"/>
    </font>
    <font>
      <b/>
      <sz val="12"/>
      <name val="Helv"/>
    </font>
    <font>
      <b/>
      <sz val="12"/>
      <name val="Arial"/>
      <family val="2"/>
    </font>
    <font>
      <b/>
      <sz val="8"/>
      <name val="Arial"/>
      <family val="2"/>
    </font>
    <font>
      <b/>
      <sz val="11"/>
      <color indexed="8"/>
      <name val="Calibri"/>
      <family val="2"/>
    </font>
    <font>
      <b/>
      <sz val="12"/>
      <color indexed="8"/>
      <name val="Arial"/>
      <family val="2"/>
    </font>
    <font>
      <sz val="11"/>
      <color indexed="10"/>
      <name val="Calibri"/>
      <family val="2"/>
    </font>
    <font>
      <b/>
      <sz val="10"/>
      <color indexed="18"/>
      <name val="Arial"/>
      <family val="2"/>
    </font>
    <font>
      <sz val="9"/>
      <name val="Arial"/>
      <family val="2"/>
    </font>
    <font>
      <sz val="10"/>
      <name val="System"/>
      <family val="2"/>
    </font>
    <font>
      <b/>
      <sz val="11"/>
      <color indexed="55"/>
      <name val="Arial"/>
      <family val="2"/>
    </font>
    <font>
      <sz val="11"/>
      <color indexed="10"/>
      <name val="Arial"/>
      <family val="2"/>
    </font>
    <font>
      <sz val="8"/>
      <name val="Times New Roman"/>
      <family val="1"/>
    </font>
    <font>
      <i/>
      <sz val="8"/>
      <name val="Times New Roman"/>
      <family val="1"/>
    </font>
    <font>
      <b/>
      <sz val="9"/>
      <color indexed="18"/>
      <name val="Arial"/>
      <family val="2"/>
    </font>
    <font>
      <b/>
      <sz val="9"/>
      <color indexed="8"/>
      <name val="Arial"/>
      <family val="2"/>
    </font>
    <font>
      <b/>
      <sz val="12"/>
      <color indexed="12"/>
      <name val="Arial"/>
      <family val="2"/>
    </font>
    <font>
      <b/>
      <i/>
      <sz val="12"/>
      <name val="Arial"/>
      <family val="2"/>
    </font>
    <font>
      <i/>
      <sz val="10"/>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8"/>
      <name val="Arial"/>
      <family val="2"/>
    </font>
    <font>
      <u/>
      <sz val="11"/>
      <color theme="10"/>
      <name val="Calibri"/>
      <family val="2"/>
      <scheme val="minor"/>
    </font>
    <font>
      <sz val="11"/>
      <color rgb="FF000000"/>
      <name val="Calibri"/>
      <family val="2"/>
      <scheme val="minor"/>
    </font>
    <font>
      <sz val="11"/>
      <name val="Calibri"/>
      <family val="2"/>
      <scheme val="minor"/>
    </font>
    <font>
      <sz val="30"/>
      <color theme="3" tint="-0.499984740745262"/>
      <name val="Source Sans Pro Semibold"/>
      <family val="2"/>
    </font>
    <font>
      <sz val="30"/>
      <color theme="1"/>
      <name val="Source Sans Pro Semibold"/>
      <family val="2"/>
    </font>
    <font>
      <sz val="11"/>
      <color theme="1"/>
      <name val="Source Sans Pro Semibold"/>
      <family val="2"/>
    </font>
    <font>
      <sz val="22"/>
      <color theme="3" tint="-0.499984740745262"/>
      <name val="Source Sans Pro Semibold"/>
      <family val="2"/>
    </font>
    <font>
      <sz val="22"/>
      <color theme="1"/>
      <name val="Source Sans Pro Semibold"/>
      <family val="2"/>
    </font>
    <font>
      <b/>
      <sz val="11"/>
      <color theme="1"/>
      <name val="Source Sans Pro Semibold"/>
      <family val="2"/>
    </font>
    <font>
      <b/>
      <sz val="11"/>
      <color theme="3" tint="-0.499984740745262"/>
      <name val="Source Sans Pro Semibold"/>
      <family val="2"/>
    </font>
    <font>
      <b/>
      <sz val="16"/>
      <color theme="3" tint="-0.499984740745262"/>
      <name val="Source Sans Pro Semibold"/>
      <family val="2"/>
    </font>
    <font>
      <b/>
      <vertAlign val="superscript"/>
      <sz val="11"/>
      <color theme="1"/>
      <name val="Source Sans Pro Semibold"/>
      <family val="2"/>
    </font>
    <font>
      <sz val="8"/>
      <color theme="1"/>
      <name val="Source Sans Pro Semibold"/>
      <family val="2"/>
    </font>
    <font>
      <b/>
      <vertAlign val="superscript"/>
      <sz val="11"/>
      <color indexed="8"/>
      <name val="Source Sans Pro Semibold"/>
      <family val="2"/>
    </font>
    <font>
      <u/>
      <sz val="11"/>
      <color theme="10"/>
      <name val="Source Sans Pro Semibold"/>
      <family val="2"/>
    </font>
    <font>
      <sz val="10"/>
      <color theme="1"/>
      <name val="Source Sans Pro Semibold"/>
      <family val="2"/>
    </font>
    <font>
      <vertAlign val="superscript"/>
      <sz val="10"/>
      <color theme="1"/>
      <name val="Source Sans Pro Semibold"/>
      <family val="2"/>
    </font>
    <font>
      <b/>
      <sz val="11"/>
      <name val="Calibri"/>
      <family val="2"/>
      <scheme val="minor"/>
    </font>
    <font>
      <sz val="10"/>
      <color rgb="FFFF0000"/>
      <name val="Arial"/>
      <family val="2"/>
    </font>
    <font>
      <b/>
      <sz val="11"/>
      <color rgb="FFFF0000"/>
      <name val="Calibri"/>
      <family val="2"/>
      <scheme val="minor"/>
    </font>
    <font>
      <b/>
      <sz val="12"/>
      <name val="Source Sans Pro"/>
      <family val="2"/>
    </font>
    <font>
      <sz val="12"/>
      <name val="Source Sans Pro"/>
      <family val="2"/>
    </font>
    <font>
      <sz val="10"/>
      <name val="Arial"/>
    </font>
    <font>
      <b/>
      <sz val="11"/>
      <color theme="1"/>
      <name val="Source Sans Pro"/>
      <family val="2"/>
    </font>
    <font>
      <b/>
      <sz val="11"/>
      <color theme="3"/>
      <name val="Source Sans Pro Semibold"/>
      <family val="2"/>
    </font>
    <font>
      <sz val="11"/>
      <color theme="3"/>
      <name val="Source Sans Pro Semibold"/>
      <family val="2"/>
    </font>
  </fonts>
  <fills count="10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rgb="FFFFFFFF"/>
      </patternFill>
    </fill>
    <fill>
      <patternFill patternType="solid">
        <fgColor theme="7" tint="0.59996337778862885"/>
        <bgColor indexed="64"/>
      </patternFill>
    </fill>
    <fill>
      <patternFill patternType="solid">
        <fgColor theme="6" tint="0.79998168889431442"/>
        <bgColor indexed="64"/>
      </patternFill>
    </fill>
    <fill>
      <patternFill patternType="solid">
        <fgColor indexed="42"/>
        <bgColor indexed="64"/>
      </patternFill>
    </fill>
    <fill>
      <patternFill patternType="solid">
        <fgColor indexed="46"/>
        <bgColor indexed="64"/>
      </patternFill>
    </fill>
    <fill>
      <patternFill patternType="solid">
        <fgColor indexed="46"/>
        <bgColor indexed="8"/>
      </patternFill>
    </fill>
    <fill>
      <patternFill patternType="solid">
        <fgColor indexed="42"/>
        <bgColor indexed="8"/>
      </patternFill>
    </fill>
    <fill>
      <patternFill patternType="solid">
        <fgColor indexed="45"/>
        <bgColor indexed="8"/>
      </patternFill>
    </fill>
    <fill>
      <patternFill patternType="solid">
        <fgColor indexed="41"/>
        <bgColor indexed="64"/>
      </patternFill>
    </fill>
    <fill>
      <patternFill patternType="solid">
        <fgColor indexed="19"/>
        <bgColor indexed="64"/>
      </patternFill>
    </fill>
    <fill>
      <patternFill patternType="solid">
        <fgColor indexed="48"/>
        <bgColor indexed="64"/>
      </patternFill>
    </fill>
    <fill>
      <patternFill patternType="solid">
        <fgColor rgb="FFCCFFCC"/>
        <bgColor rgb="FFCCFFCC"/>
      </patternFill>
    </fill>
    <fill>
      <patternFill patternType="solid">
        <fgColor rgb="FFFF99CC"/>
        <bgColor rgb="FFFF99CC"/>
      </patternFill>
    </fill>
    <fill>
      <patternFill patternType="solid">
        <fgColor rgb="FFDAEAF2"/>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bottom style="medium">
        <color indexed="18"/>
      </bottom>
      <diagonal/>
    </border>
    <border>
      <left/>
      <right style="thin">
        <color indexed="64"/>
      </right>
      <top/>
      <bottom style="thin">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style="medium">
        <color indexed="64"/>
      </bottom>
      <diagonal/>
    </border>
    <border>
      <left style="thin">
        <color indexed="64"/>
      </left>
      <right style="thin">
        <color indexed="64"/>
      </right>
      <top style="thin">
        <color rgb="FF000000"/>
      </top>
      <bottom/>
      <diagonal/>
    </border>
  </borders>
  <cellStyleXfs count="2577">
    <xf numFmtId="0" fontId="0" fillId="0" borderId="0"/>
    <xf numFmtId="0" fontId="17" fillId="0" borderId="0"/>
    <xf numFmtId="0" fontId="20" fillId="0" borderId="0"/>
    <xf numFmtId="0" fontId="21" fillId="36"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9" borderId="0" applyNumberFormat="0" applyBorder="0" applyAlignment="0" applyProtection="0"/>
    <xf numFmtId="0" fontId="21" fillId="39"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7" borderId="0" applyNumberFormat="0" applyBorder="0" applyAlignment="0" applyProtection="0"/>
    <xf numFmtId="0" fontId="21" fillId="45"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6" fillId="12" borderId="0" applyNumberFormat="0" applyBorder="0" applyAlignment="0" applyProtection="0"/>
    <xf numFmtId="0" fontId="22" fillId="43" borderId="0" applyNumberFormat="0" applyBorder="0" applyAlignment="0" applyProtection="0"/>
    <xf numFmtId="0" fontId="16" fillId="16" borderId="0" applyNumberFormat="0" applyBorder="0" applyAlignment="0" applyProtection="0"/>
    <xf numFmtId="0" fontId="22" fillId="44" borderId="0" applyNumberFormat="0" applyBorder="0" applyAlignment="0" applyProtection="0"/>
    <xf numFmtId="0" fontId="16" fillId="20" borderId="0" applyNumberFormat="0" applyBorder="0" applyAlignment="0" applyProtection="0"/>
    <xf numFmtId="0" fontId="22" fillId="47" borderId="0" applyNumberFormat="0" applyBorder="0" applyAlignment="0" applyProtection="0"/>
    <xf numFmtId="0" fontId="16" fillId="24" borderId="0" applyNumberFormat="0" applyBorder="0" applyAlignment="0" applyProtection="0"/>
    <xf numFmtId="0" fontId="22" fillId="48" borderId="0" applyNumberFormat="0" applyBorder="0" applyAlignment="0" applyProtection="0"/>
    <xf numFmtId="0" fontId="16" fillId="28" borderId="0" applyNumberFormat="0" applyBorder="0" applyAlignment="0" applyProtection="0"/>
    <xf numFmtId="0" fontId="22" fillId="49" borderId="0" applyNumberFormat="0" applyBorder="0" applyAlignment="0" applyProtection="0"/>
    <xf numFmtId="0" fontId="16" fillId="32" borderId="0" applyNumberFormat="0" applyBorder="0" applyAlignment="0" applyProtection="0"/>
    <xf numFmtId="0" fontId="22" fillId="50" borderId="0" applyNumberFormat="0" applyBorder="0" applyAlignment="0" applyProtection="0"/>
    <xf numFmtId="0" fontId="16" fillId="9" borderId="0" applyNumberFormat="0" applyBorder="0" applyAlignment="0" applyProtection="0"/>
    <xf numFmtId="0" fontId="22" fillId="51" borderId="0" applyNumberFormat="0" applyBorder="0" applyAlignment="0" applyProtection="0"/>
    <xf numFmtId="0" fontId="16" fillId="13" borderId="0" applyNumberFormat="0" applyBorder="0" applyAlignment="0" applyProtection="0"/>
    <xf numFmtId="0" fontId="22" fillId="52" borderId="0" applyNumberFormat="0" applyBorder="0" applyAlignment="0" applyProtection="0"/>
    <xf numFmtId="0" fontId="16" fillId="17" borderId="0" applyNumberFormat="0" applyBorder="0" applyAlignment="0" applyProtection="0"/>
    <xf numFmtId="0" fontId="22" fillId="47" borderId="0" applyNumberFormat="0" applyBorder="0" applyAlignment="0" applyProtection="0"/>
    <xf numFmtId="0" fontId="16" fillId="21" borderId="0" applyNumberFormat="0" applyBorder="0" applyAlignment="0" applyProtection="0"/>
    <xf numFmtId="0" fontId="22" fillId="48" borderId="0" applyNumberFormat="0" applyBorder="0" applyAlignment="0" applyProtection="0"/>
    <xf numFmtId="0" fontId="16" fillId="25" borderId="0" applyNumberFormat="0" applyBorder="0" applyAlignment="0" applyProtection="0"/>
    <xf numFmtId="0" fontId="22" fillId="53" borderId="0" applyNumberFormat="0" applyBorder="0" applyAlignment="0" applyProtection="0"/>
    <xf numFmtId="0" fontId="16" fillId="29" borderId="0" applyNumberFormat="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4" fillId="37" borderId="0" applyNumberFormat="0" applyBorder="0" applyAlignment="0" applyProtection="0"/>
    <xf numFmtId="0" fontId="6" fillId="3" borderId="0" applyNumberFormat="0" applyBorder="0" applyAlignment="0" applyProtection="0"/>
    <xf numFmtId="0" fontId="25" fillId="54" borderId="17"/>
    <xf numFmtId="0" fontId="25" fillId="54" borderId="17"/>
    <xf numFmtId="0" fontId="26" fillId="55" borderId="18">
      <alignment horizontal="right" vertical="top" wrapText="1"/>
    </xf>
    <xf numFmtId="0" fontId="26" fillId="55" borderId="18">
      <alignment horizontal="right" vertical="top" wrapText="1"/>
    </xf>
    <xf numFmtId="0" fontId="27" fillId="56" borderId="19" applyNumberFormat="0" applyAlignment="0" applyProtection="0"/>
    <xf numFmtId="0" fontId="10" fillId="6" borderId="4" applyNumberFormat="0" applyAlignment="0" applyProtection="0"/>
    <xf numFmtId="0" fontId="25" fillId="0" borderId="11"/>
    <xf numFmtId="0" fontId="25" fillId="0" borderId="11"/>
    <xf numFmtId="0" fontId="19" fillId="33" borderId="11">
      <alignment horizontal="left" indent="1"/>
    </xf>
    <xf numFmtId="0" fontId="28" fillId="57" borderId="20" applyNumberFormat="0" applyAlignment="0" applyProtection="0"/>
    <xf numFmtId="0" fontId="12" fillId="7" borderId="7" applyNumberFormat="0" applyAlignment="0" applyProtection="0"/>
    <xf numFmtId="0" fontId="29" fillId="58" borderId="0">
      <alignment horizontal="center"/>
    </xf>
    <xf numFmtId="0" fontId="29" fillId="58" borderId="0">
      <alignment horizontal="center"/>
    </xf>
    <xf numFmtId="0" fontId="30" fillId="58" borderId="0">
      <alignment horizontal="center" vertical="center"/>
    </xf>
    <xf numFmtId="0" fontId="30" fillId="58" borderId="0">
      <alignment horizontal="center" vertical="center"/>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20" fillId="59" borderId="0">
      <alignment horizontal="center" wrapText="1"/>
    </xf>
    <xf numFmtId="0" fontId="31" fillId="58" borderId="0">
      <alignment horizontal="center"/>
    </xf>
    <xf numFmtId="0" fontId="31" fillId="58" borderId="0">
      <alignment horizont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3" fillId="0" borderId="0">
      <alignment horizontal="right" vertical="top"/>
    </xf>
    <xf numFmtId="0" fontId="33" fillId="0" borderId="0">
      <alignment horizontal="right" vertical="top"/>
    </xf>
    <xf numFmtId="44" fontId="20" fillId="0" borderId="0" applyFont="0" applyFill="0" applyBorder="0" applyAlignment="0" applyProtection="0"/>
    <xf numFmtId="0" fontId="19" fillId="0" borderId="0"/>
    <xf numFmtId="0" fontId="34" fillId="33" borderId="17" applyBorder="0">
      <protection locked="0"/>
    </xf>
    <xf numFmtId="0" fontId="34" fillId="33" borderId="17" applyBorder="0">
      <protection locked="0"/>
    </xf>
    <xf numFmtId="0" fontId="35" fillId="0" borderId="0"/>
    <xf numFmtId="165" fontId="20" fillId="0" borderId="0" applyFont="0" applyFill="0" applyBorder="0" applyAlignment="0" applyProtection="0"/>
    <xf numFmtId="0" fontId="36" fillId="33" borderId="17">
      <protection locked="0"/>
    </xf>
    <xf numFmtId="0" fontId="20" fillId="33" borderId="11"/>
    <xf numFmtId="0" fontId="20" fillId="33" borderId="11"/>
    <xf numFmtId="0" fontId="20" fillId="58" borderId="0"/>
    <xf numFmtId="0" fontId="20" fillId="58" borderId="0"/>
    <xf numFmtId="0" fontId="37" fillId="0" borderId="0" applyNumberFormat="0" applyFill="0" applyBorder="0" applyAlignment="0" applyProtection="0"/>
    <xf numFmtId="0" fontId="14" fillId="0" borderId="0" applyNumberFormat="0" applyFill="0" applyBorder="0" applyAlignment="0" applyProtection="0"/>
    <xf numFmtId="0" fontId="38" fillId="58" borderId="11">
      <alignment horizontal="left"/>
    </xf>
    <xf numFmtId="0" fontId="38" fillId="58" borderId="11">
      <alignment horizontal="left"/>
    </xf>
    <xf numFmtId="0" fontId="39" fillId="58" borderId="0">
      <alignment horizontal="left"/>
    </xf>
    <xf numFmtId="0" fontId="40"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40" fillId="58" borderId="0">
      <alignment horizontal="left"/>
    </xf>
    <xf numFmtId="0" fontId="40" fillId="58" borderId="0">
      <alignment horizontal="left"/>
    </xf>
    <xf numFmtId="0" fontId="40"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39" fillId="58" borderId="0">
      <alignment horizontal="left"/>
    </xf>
    <xf numFmtId="0" fontId="41" fillId="38" borderId="0" applyNumberFormat="0" applyBorder="0" applyAlignment="0" applyProtection="0"/>
    <xf numFmtId="0" fontId="5" fillId="2" borderId="0" applyNumberFormat="0" applyBorder="0" applyAlignment="0" applyProtection="0"/>
    <xf numFmtId="0" fontId="26" fillId="60" borderId="0">
      <alignment horizontal="right" vertical="top" textRotation="90" wrapText="1"/>
    </xf>
    <xf numFmtId="0" fontId="26" fillId="60" borderId="0">
      <alignment horizontal="right" vertical="top" textRotation="90" wrapText="1"/>
    </xf>
    <xf numFmtId="166" fontId="42" fillId="0" borderId="0">
      <alignment horizontal="left" vertical="center"/>
    </xf>
    <xf numFmtId="0" fontId="43" fillId="0" borderId="21" applyNumberFormat="0" applyFill="0" applyAlignment="0" applyProtection="0"/>
    <xf numFmtId="0" fontId="2" fillId="0" borderId="1" applyNumberFormat="0" applyFill="0" applyAlignment="0" applyProtection="0"/>
    <xf numFmtId="0" fontId="44" fillId="0" borderId="22" applyNumberFormat="0" applyFill="0" applyAlignment="0" applyProtection="0"/>
    <xf numFmtId="0" fontId="3" fillId="0" borderId="2" applyNumberFormat="0" applyFill="0" applyAlignment="0" applyProtection="0"/>
    <xf numFmtId="0" fontId="45" fillId="0" borderId="23" applyNumberFormat="0" applyFill="0" applyAlignment="0" applyProtection="0"/>
    <xf numFmtId="0" fontId="4" fillId="0" borderId="3" applyNumberFormat="0" applyFill="0" applyAlignment="0" applyProtection="0"/>
    <xf numFmtId="0" fontId="45" fillId="0" borderId="0" applyNumberFormat="0" applyFill="0" applyBorder="0" applyAlignment="0" applyProtection="0"/>
    <xf numFmtId="0" fontId="4" fillId="0" borderId="0" applyNumberFormat="0" applyFill="0" applyBorder="0" applyAlignment="0" applyProtection="0"/>
    <xf numFmtId="166" fontId="42" fillId="0" borderId="0">
      <alignment horizontal="left" vertical="center"/>
    </xf>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4" fillId="41" borderId="19" applyNumberFormat="0" applyAlignment="0" applyProtection="0"/>
    <xf numFmtId="0" fontId="8" fillId="5" borderId="4" applyNumberFormat="0" applyAlignment="0" applyProtection="0"/>
    <xf numFmtId="0" fontId="55" fillId="0" borderId="0" applyAlignment="0"/>
    <xf numFmtId="0" fontId="55" fillId="0" borderId="0" applyAlignment="0"/>
    <xf numFmtId="0" fontId="19" fillId="59" borderId="0">
      <alignment horizontal="center"/>
    </xf>
    <xf numFmtId="0" fontId="19" fillId="59" borderId="0">
      <alignment horizontal="center"/>
    </xf>
    <xf numFmtId="0" fontId="19" fillId="59" borderId="0">
      <alignment horizontal="center"/>
    </xf>
    <xf numFmtId="0" fontId="19" fillId="59" borderId="0">
      <alignment horizontal="center"/>
    </xf>
    <xf numFmtId="0" fontId="20" fillId="58" borderId="11">
      <alignment horizontal="centerContinuous" wrapText="1"/>
    </xf>
    <xf numFmtId="0" fontId="20" fillId="58" borderId="11">
      <alignment horizontal="centerContinuous" wrapText="1"/>
    </xf>
    <xf numFmtId="0" fontId="56" fillId="61" borderId="0">
      <alignment horizontal="center" wrapText="1"/>
    </xf>
    <xf numFmtId="0" fontId="56" fillId="61" borderId="0">
      <alignment horizontal="center" wrapText="1"/>
    </xf>
    <xf numFmtId="0" fontId="25" fillId="58" borderId="13">
      <alignment wrapText="1"/>
    </xf>
    <xf numFmtId="0" fontId="57" fillId="58" borderId="13">
      <alignment wrapText="1"/>
    </xf>
    <xf numFmtId="0" fontId="25" fillId="58" borderId="13">
      <alignment wrapText="1"/>
    </xf>
    <xf numFmtId="0" fontId="25" fillId="58" borderId="13">
      <alignment wrapText="1"/>
    </xf>
    <xf numFmtId="0" fontId="25" fillId="58" borderId="13">
      <alignment wrapText="1"/>
    </xf>
    <xf numFmtId="0" fontId="57" fillId="58" borderId="13">
      <alignment wrapText="1"/>
    </xf>
    <xf numFmtId="0" fontId="57" fillId="58" borderId="13">
      <alignment wrapText="1"/>
    </xf>
    <xf numFmtId="0" fontId="57" fillId="58" borderId="13">
      <alignment wrapText="1"/>
    </xf>
    <xf numFmtId="0" fontId="25" fillId="58" borderId="13">
      <alignment wrapText="1"/>
    </xf>
    <xf numFmtId="0" fontId="57" fillId="58" borderId="13">
      <alignment wrapText="1"/>
    </xf>
    <xf numFmtId="0" fontId="25" fillId="58" borderId="24"/>
    <xf numFmtId="0" fontId="57" fillId="58" borderId="24"/>
    <xf numFmtId="0" fontId="25" fillId="58" borderId="24"/>
    <xf numFmtId="0" fontId="25" fillId="58" borderId="24"/>
    <xf numFmtId="0" fontId="25" fillId="58" borderId="24"/>
    <xf numFmtId="0" fontId="57" fillId="58" borderId="24"/>
    <xf numFmtId="0" fontId="57" fillId="58" borderId="24"/>
    <xf numFmtId="0" fontId="57" fillId="58" borderId="24"/>
    <xf numFmtId="0" fontId="25" fillId="58" borderId="24"/>
    <xf numFmtId="0" fontId="57" fillId="58" borderId="24"/>
    <xf numFmtId="0" fontId="25" fillId="58" borderId="16"/>
    <xf numFmtId="0" fontId="57" fillId="58" borderId="16"/>
    <xf numFmtId="0" fontId="25" fillId="58" borderId="16"/>
    <xf numFmtId="0" fontId="25" fillId="58" borderId="16"/>
    <xf numFmtId="0" fontId="25" fillId="58" borderId="16"/>
    <xf numFmtId="0" fontId="57" fillId="58" borderId="16"/>
    <xf numFmtId="0" fontId="57" fillId="58" borderId="16"/>
    <xf numFmtId="0" fontId="57" fillId="58" borderId="16"/>
    <xf numFmtId="0" fontId="25" fillId="58" borderId="16"/>
    <xf numFmtId="0" fontId="57" fillId="58" borderId="16"/>
    <xf numFmtId="0" fontId="25" fillId="58" borderId="15">
      <alignment horizontal="center" wrapText="1"/>
    </xf>
    <xf numFmtId="0" fontId="25" fillId="58" borderId="15">
      <alignment horizontal="center" wrapText="1"/>
    </xf>
    <xf numFmtId="0" fontId="58" fillId="0" borderId="25" applyNumberFormat="0" applyFill="0" applyAlignment="0" applyProtection="0"/>
    <xf numFmtId="0" fontId="11" fillId="0" borderId="6" applyNumberFormat="0" applyFill="0" applyAlignment="0" applyProtection="0"/>
    <xf numFmtId="0" fontId="20" fillId="0" borderId="0" applyFont="0" applyFill="0" applyBorder="0" applyAlignment="0" applyProtection="0"/>
    <xf numFmtId="0" fontId="59" fillId="62" borderId="0" applyNumberFormat="0" applyBorder="0" applyAlignment="0" applyProtection="0"/>
    <xf numFmtId="0" fontId="7" fillId="4" borderId="0" applyNumberFormat="0" applyBorder="0" applyAlignment="0" applyProtection="0"/>
    <xf numFmtId="0" fontId="6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60" fillId="0" borderId="0"/>
    <xf numFmtId="0" fontId="60" fillId="0" borderId="0"/>
    <xf numFmtId="0" fontId="61" fillId="0" borderId="0"/>
    <xf numFmtId="0" fontId="39" fillId="0" borderId="0"/>
    <xf numFmtId="0" fontId="39" fillId="0" borderId="0"/>
    <xf numFmtId="0" fontId="39" fillId="0" borderId="0"/>
    <xf numFmtId="0" fontId="62" fillId="0" borderId="0"/>
    <xf numFmtId="0" fontId="39" fillId="0" borderId="0"/>
    <xf numFmtId="0" fontId="39" fillId="0" borderId="0"/>
    <xf numFmtId="0" fontId="39" fillId="0" borderId="0"/>
    <xf numFmtId="0" fontId="62" fillId="0" borderId="0"/>
    <xf numFmtId="0" fontId="63" fillId="0" borderId="0"/>
    <xf numFmtId="0" fontId="20" fillId="0" borderId="0"/>
    <xf numFmtId="0" fontId="20" fillId="0" borderId="0"/>
    <xf numFmtId="0" fontId="62" fillId="0" borderId="0"/>
    <xf numFmtId="0" fontId="1" fillId="0" borderId="0"/>
    <xf numFmtId="0" fontId="1" fillId="0" borderId="0"/>
    <xf numFmtId="0" fontId="1" fillId="0" borderId="0"/>
    <xf numFmtId="0" fontId="20" fillId="0" borderId="0"/>
    <xf numFmtId="0" fontId="6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6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20" fillId="0" borderId="0"/>
    <xf numFmtId="0" fontId="20"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64" fillId="0" borderId="0"/>
    <xf numFmtId="0" fontId="20" fillId="0" borderId="0"/>
    <xf numFmtId="0" fontId="60" fillId="0" borderId="0"/>
    <xf numFmtId="0" fontId="60" fillId="0" borderId="0"/>
    <xf numFmtId="0" fontId="60" fillId="0" borderId="0"/>
    <xf numFmtId="0" fontId="20" fillId="0" borderId="0"/>
    <xf numFmtId="0" fontId="20" fillId="0" borderId="0" applyNumberFormat="0" applyFill="0" applyBorder="0" applyAlignment="0" applyProtection="0"/>
    <xf numFmtId="0" fontId="63" fillId="0" borderId="0"/>
    <xf numFmtId="0" fontId="20" fillId="0" borderId="0"/>
    <xf numFmtId="0" fontId="20" fillId="0" borderId="0"/>
    <xf numFmtId="0" fontId="20" fillId="0" borderId="0"/>
    <xf numFmtId="0" fontId="32" fillId="0" borderId="0"/>
    <xf numFmtId="0" fontId="20" fillId="0" borderId="0"/>
    <xf numFmtId="0" fontId="20" fillId="0" borderId="0" applyNumberFormat="0" applyFill="0" applyBorder="0" applyAlignment="0" applyProtection="0"/>
    <xf numFmtId="0" fontId="60" fillId="0" borderId="0"/>
    <xf numFmtId="0" fontId="60" fillId="0" borderId="0"/>
    <xf numFmtId="0" fontId="1" fillId="0" borderId="0"/>
    <xf numFmtId="0" fontId="32" fillId="0" borderId="0"/>
    <xf numFmtId="0" fontId="20" fillId="0" borderId="0"/>
    <xf numFmtId="0" fontId="1" fillId="0" borderId="0"/>
    <xf numFmtId="0" fontId="1" fillId="0" borderId="0"/>
    <xf numFmtId="0" fontId="1" fillId="0" borderId="0"/>
    <xf numFmtId="0" fontId="20" fillId="0" borderId="0"/>
    <xf numFmtId="0" fontId="60" fillId="0" borderId="0"/>
    <xf numFmtId="0" fontId="20"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62" fillId="0" borderId="0"/>
    <xf numFmtId="0" fontId="62" fillId="0" borderId="0"/>
    <xf numFmtId="0" fontId="62" fillId="0" borderId="0"/>
    <xf numFmtId="0" fontId="62" fillId="0" borderId="0"/>
    <xf numFmtId="0" fontId="62" fillId="0" borderId="0"/>
    <xf numFmtId="0" fontId="63" fillId="0" borderId="0"/>
    <xf numFmtId="0" fontId="60" fillId="0" borderId="0"/>
    <xf numFmtId="0" fontId="20" fillId="0" borderId="0"/>
    <xf numFmtId="0" fontId="20" fillId="0" borderId="0"/>
    <xf numFmtId="0" fontId="60" fillId="0" borderId="0"/>
    <xf numFmtId="0" fontId="20" fillId="0" borderId="0"/>
    <xf numFmtId="0" fontId="20" fillId="0" borderId="0"/>
    <xf numFmtId="0" fontId="60" fillId="0" borderId="0"/>
    <xf numFmtId="0" fontId="60" fillId="0" borderId="0"/>
    <xf numFmtId="0" fontId="1" fillId="0" borderId="0"/>
    <xf numFmtId="0" fontId="20" fillId="0" borderId="0"/>
    <xf numFmtId="0" fontId="6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60" fillId="0" borderId="0"/>
    <xf numFmtId="0" fontId="60" fillId="0" borderId="0"/>
    <xf numFmtId="0" fontId="20" fillId="0" borderId="0"/>
    <xf numFmtId="0" fontId="20" fillId="0" borderId="0"/>
    <xf numFmtId="0" fontId="6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9" fillId="0" borderId="0"/>
    <xf numFmtId="0" fontId="39" fillId="0" borderId="0"/>
    <xf numFmtId="0" fontId="6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0" fillId="0" borderId="0"/>
    <xf numFmtId="0" fontId="60" fillId="0" borderId="0"/>
    <xf numFmtId="0" fontId="20" fillId="0" borderId="0"/>
    <xf numFmtId="0" fontId="20" fillId="0" borderId="0"/>
    <xf numFmtId="0" fontId="60" fillId="0" borderId="0"/>
    <xf numFmtId="0" fontId="20" fillId="0" borderId="0" applyNumberFormat="0" applyFill="0" applyBorder="0" applyAlignment="0" applyProtection="0"/>
    <xf numFmtId="0" fontId="20" fillId="0" borderId="0" applyNumberFormat="0" applyFill="0" applyBorder="0" applyAlignment="0" applyProtection="0"/>
    <xf numFmtId="0" fontId="63" fillId="0" borderId="0"/>
    <xf numFmtId="0" fontId="1" fillId="0" borderId="0"/>
    <xf numFmtId="0" fontId="20" fillId="0" borderId="0"/>
    <xf numFmtId="0" fontId="39" fillId="0" borderId="0"/>
    <xf numFmtId="0" fontId="39" fillId="0" borderId="0"/>
    <xf numFmtId="0" fontId="39" fillId="0" borderId="0"/>
    <xf numFmtId="0" fontId="39" fillId="0" borderId="0"/>
    <xf numFmtId="0" fontId="20" fillId="0" borderId="0">
      <alignment horizontal="left" wrapText="1"/>
    </xf>
    <xf numFmtId="0" fontId="39" fillId="0" borderId="0"/>
    <xf numFmtId="0" fontId="39" fillId="0" borderId="0"/>
    <xf numFmtId="0" fontId="3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60" fillId="0" borderId="0"/>
    <xf numFmtId="0" fontId="20" fillId="0" borderId="0"/>
    <xf numFmtId="0" fontId="20" fillId="0" borderId="0"/>
    <xf numFmtId="0" fontId="20" fillId="0" borderId="0"/>
    <xf numFmtId="0" fontId="20" fillId="0" borderId="0"/>
    <xf numFmtId="0" fontId="20" fillId="0" borderId="0"/>
    <xf numFmtId="0" fontId="60" fillId="0" borderId="0"/>
    <xf numFmtId="0" fontId="60" fillId="0" borderId="0"/>
    <xf numFmtId="0" fontId="60" fillId="0" borderId="0"/>
    <xf numFmtId="0" fontId="60" fillId="0" borderId="0"/>
    <xf numFmtId="0" fontId="1" fillId="0" borderId="0"/>
    <xf numFmtId="0" fontId="20" fillId="0" borderId="0"/>
    <xf numFmtId="0" fontId="60" fillId="0" borderId="0"/>
    <xf numFmtId="0" fontId="6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2" fillId="0" borderId="0"/>
    <xf numFmtId="0" fontId="62" fillId="0" borderId="0"/>
    <xf numFmtId="0" fontId="39" fillId="0" borderId="0"/>
    <xf numFmtId="0" fontId="1" fillId="0" borderId="0"/>
    <xf numFmtId="0" fontId="39" fillId="0" borderId="0"/>
    <xf numFmtId="0" fontId="39" fillId="0" borderId="0"/>
    <xf numFmtId="0" fontId="39" fillId="0" borderId="0"/>
    <xf numFmtId="0" fontId="32" fillId="0" borderId="0"/>
    <xf numFmtId="0" fontId="39" fillId="0" borderId="0"/>
    <xf numFmtId="0" fontId="39" fillId="0" borderId="0"/>
    <xf numFmtId="0" fontId="39" fillId="0" borderId="0"/>
    <xf numFmtId="0" fontId="65" fillId="0" borderId="0"/>
    <xf numFmtId="0" fontId="60" fillId="0" borderId="0"/>
    <xf numFmtId="0" fontId="32" fillId="0" borderId="0"/>
    <xf numFmtId="0" fontId="60" fillId="0" borderId="0"/>
    <xf numFmtId="0" fontId="1" fillId="0" borderId="0"/>
    <xf numFmtId="0" fontId="1" fillId="0" borderId="0"/>
    <xf numFmtId="0" fontId="1" fillId="0" borderId="0"/>
    <xf numFmtId="0" fontId="1" fillId="0" borderId="0"/>
    <xf numFmtId="0" fontId="60" fillId="0" borderId="0"/>
    <xf numFmtId="0" fontId="20" fillId="0" borderId="0"/>
    <xf numFmtId="0" fontId="60"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60" fillId="0" borderId="0"/>
    <xf numFmtId="0" fontId="62" fillId="0" borderId="0"/>
    <xf numFmtId="0" fontId="62" fillId="0" borderId="0"/>
    <xf numFmtId="0" fontId="62" fillId="0" borderId="0"/>
    <xf numFmtId="0" fontId="62" fillId="0" borderId="0"/>
    <xf numFmtId="0" fontId="62" fillId="0" borderId="0"/>
    <xf numFmtId="0" fontId="60" fillId="0" borderId="0"/>
    <xf numFmtId="0" fontId="1" fillId="0" borderId="0"/>
    <xf numFmtId="0" fontId="1"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1" fillId="0" borderId="0"/>
    <xf numFmtId="0" fontId="1" fillId="0" borderId="0"/>
    <xf numFmtId="0" fontId="39" fillId="0" borderId="0"/>
    <xf numFmtId="0" fontId="39" fillId="0" borderId="0"/>
    <xf numFmtId="0" fontId="2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20" fillId="63" borderId="26" applyNumberFormat="0" applyFont="0" applyAlignment="0" applyProtection="0"/>
    <xf numFmtId="0" fontId="20"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39" fillId="63" borderId="26" applyNumberFormat="0" applyFont="0" applyAlignment="0" applyProtection="0"/>
    <xf numFmtId="0" fontId="66" fillId="56" borderId="27" applyNumberFormat="0" applyAlignment="0" applyProtection="0"/>
    <xf numFmtId="0" fontId="9" fillId="6" borderId="5"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1" fontId="20" fillId="0" borderId="0" applyFont="0" applyFill="0" applyBorder="0" applyAlignment="0" applyProtection="0"/>
    <xf numFmtId="0" fontId="20" fillId="0" borderId="0" applyNumberForma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3" fillId="0" borderId="0" applyFont="0" applyFill="0" applyBorder="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166" fontId="67" fillId="0" borderId="0" applyFill="0" applyBorder="0" applyAlignment="0" applyProtection="0"/>
    <xf numFmtId="0" fontId="20" fillId="0" borderId="0"/>
    <xf numFmtId="0" fontId="20" fillId="0" borderId="0"/>
    <xf numFmtId="0" fontId="25" fillId="58" borderId="11"/>
    <xf numFmtId="0" fontId="25" fillId="58" borderId="11"/>
    <xf numFmtId="0" fontId="20" fillId="0" borderId="0">
      <alignment textRotation="90"/>
    </xf>
    <xf numFmtId="0" fontId="30" fillId="58" borderId="0">
      <alignment horizontal="right"/>
    </xf>
    <xf numFmtId="0" fontId="30" fillId="58" borderId="0">
      <alignment horizontal="right"/>
    </xf>
    <xf numFmtId="0" fontId="68" fillId="61" borderId="0">
      <alignment horizontal="center"/>
    </xf>
    <xf numFmtId="0" fontId="68" fillId="61" borderId="0">
      <alignment horizontal="center"/>
    </xf>
    <xf numFmtId="0" fontId="69" fillId="60" borderId="11">
      <alignment horizontal="left" vertical="top" wrapText="1"/>
    </xf>
    <xf numFmtId="0" fontId="69" fillId="60" borderId="11">
      <alignment horizontal="left" vertical="top" wrapText="1"/>
    </xf>
    <xf numFmtId="0" fontId="56" fillId="59" borderId="0"/>
    <xf numFmtId="0" fontId="70" fillId="60" borderId="12">
      <alignment horizontal="left" vertical="top" wrapText="1"/>
    </xf>
    <xf numFmtId="0" fontId="70" fillId="60" borderId="12">
      <alignment horizontal="left" vertical="top" wrapText="1"/>
    </xf>
    <xf numFmtId="0" fontId="69" fillId="60" borderId="14">
      <alignment horizontal="left" vertical="top" wrapText="1"/>
    </xf>
    <xf numFmtId="0" fontId="69" fillId="60" borderId="14">
      <alignment horizontal="left" vertical="top" wrapText="1"/>
    </xf>
    <xf numFmtId="0" fontId="69" fillId="60" borderId="12">
      <alignment horizontal="left" vertical="top"/>
    </xf>
    <xf numFmtId="0" fontId="69" fillId="60" borderId="12">
      <alignment horizontal="lef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71" fillId="0" borderId="0"/>
    <xf numFmtId="0" fontId="39" fillId="0" borderId="0">
      <alignment vertical="top"/>
    </xf>
    <xf numFmtId="167" fontId="72" fillId="0" borderId="28" applyFill="0" applyBorder="0" applyProtection="0">
      <alignment horizontal="right"/>
    </xf>
    <xf numFmtId="167" fontId="72" fillId="0" borderId="28" applyFill="0" applyBorder="0" applyProtection="0">
      <alignment horizontal="right"/>
    </xf>
    <xf numFmtId="167" fontId="72" fillId="0" borderId="28" applyFill="0" applyBorder="0" applyProtection="0">
      <alignment horizontal="right"/>
    </xf>
    <xf numFmtId="167" fontId="72" fillId="0" borderId="28" applyFill="0" applyBorder="0" applyProtection="0">
      <alignment horizontal="right"/>
    </xf>
    <xf numFmtId="167" fontId="72" fillId="0" borderId="28" applyFill="0" applyBorder="0" applyProtection="0">
      <alignment horizontal="right"/>
    </xf>
    <xf numFmtId="167" fontId="72" fillId="0" borderId="28" applyFill="0" applyBorder="0" applyProtection="0">
      <alignment horizontal="right"/>
    </xf>
    <xf numFmtId="0" fontId="73" fillId="0" borderId="0" applyNumberFormat="0" applyFill="0" applyBorder="0" applyProtection="0">
      <alignment horizontal="center" vertical="center" wrapText="1"/>
    </xf>
    <xf numFmtId="0" fontId="74" fillId="0" borderId="29"/>
    <xf numFmtId="0" fontId="74" fillId="0" borderId="29"/>
    <xf numFmtId="1" fontId="75" fillId="0" borderId="0" applyNumberFormat="0" applyFill="0" applyBorder="0" applyProtection="0">
      <alignment horizontal="right" vertical="top"/>
    </xf>
    <xf numFmtId="168" fontId="72" fillId="0" borderId="0" applyNumberFormat="0" applyFill="0" applyBorder="0" applyProtection="0">
      <alignment horizontal="left"/>
    </xf>
    <xf numFmtId="0" fontId="75" fillId="0" borderId="0" applyNumberFormat="0" applyFill="0" applyBorder="0" applyProtection="0">
      <alignment horizontal="left" vertical="top"/>
    </xf>
    <xf numFmtId="0" fontId="76" fillId="0" borderId="0"/>
    <xf numFmtId="0" fontId="77" fillId="0" borderId="0"/>
    <xf numFmtId="0" fontId="29" fillId="58" borderId="0">
      <alignment horizontal="center"/>
    </xf>
    <xf numFmtId="0" fontId="29" fillId="58" borderId="0">
      <alignment horizontal="center"/>
    </xf>
    <xf numFmtId="0" fontId="20" fillId="0" borderId="0"/>
    <xf numFmtId="0" fontId="18" fillId="0" borderId="0"/>
    <xf numFmtId="0" fontId="78" fillId="58" borderId="0"/>
    <xf numFmtId="0" fontId="78" fillId="58" borderId="0"/>
    <xf numFmtId="0" fontId="79" fillId="0" borderId="30" applyNumberFormat="0" applyFill="0" applyAlignment="0" applyProtection="0"/>
    <xf numFmtId="0" fontId="15" fillId="0" borderId="9" applyNumberFormat="0" applyFill="0" applyAlignment="0" applyProtection="0"/>
    <xf numFmtId="169" fontId="25" fillId="0" borderId="0"/>
    <xf numFmtId="0" fontId="19" fillId="0" borderId="0" applyFont="0"/>
    <xf numFmtId="170" fontId="80" fillId="0" borderId="0"/>
    <xf numFmtId="0" fontId="19" fillId="64" borderId="0" applyNumberFormat="0" applyBorder="0" applyAlignment="0" applyProtection="0"/>
    <xf numFmtId="0" fontId="19" fillId="65" borderId="0" applyNumberFormat="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82" fillId="0" borderId="31" applyNumberFormat="0" applyFill="0" applyProtection="0">
      <alignment horizontal="center"/>
    </xf>
    <xf numFmtId="169" fontId="20" fillId="0" borderId="0" applyFont="0" applyFill="0" applyBorder="0" applyProtection="0">
      <alignment horizontal="right"/>
    </xf>
    <xf numFmtId="169" fontId="20" fillId="0" borderId="0" applyFont="0" applyFill="0" applyBorder="0" applyProtection="0">
      <alignment horizontal="right"/>
    </xf>
    <xf numFmtId="171" fontId="20" fillId="0" borderId="0" applyFont="0" applyFill="0" applyBorder="0" applyProtection="0">
      <alignment horizontal="right"/>
    </xf>
    <xf numFmtId="171" fontId="20" fillId="0" borderId="0" applyFont="0" applyFill="0" applyBorder="0" applyProtection="0">
      <alignment horizontal="right"/>
    </xf>
    <xf numFmtId="172" fontId="20" fillId="0" borderId="0" applyFont="0" applyFill="0" applyBorder="0" applyProtection="0">
      <alignment horizontal="right"/>
    </xf>
    <xf numFmtId="172" fontId="20" fillId="0" borderId="0" applyFont="0" applyFill="0" applyBorder="0" applyProtection="0">
      <alignment horizontal="right"/>
    </xf>
    <xf numFmtId="173" fontId="20" fillId="0" borderId="0" applyBorder="0"/>
    <xf numFmtId="172" fontId="83" fillId="0" borderId="0" applyFont="0" applyFill="0" applyBorder="0" applyProtection="0">
      <alignment horizontal="right"/>
    </xf>
    <xf numFmtId="174" fontId="83" fillId="0" borderId="0" applyFont="0" applyFill="0" applyBorder="0" applyProtection="0">
      <alignment horizontal="left"/>
    </xf>
    <xf numFmtId="41" fontId="84" fillId="0" borderId="0" applyFont="0" applyFill="0" applyBorder="0" applyAlignment="0" applyProtection="0"/>
    <xf numFmtId="41" fontId="84" fillId="0" borderId="0" applyFont="0" applyFill="0" applyBorder="0" applyAlignment="0" applyProtection="0"/>
    <xf numFmtId="0" fontId="85" fillId="0" borderId="32" applyNumberFormat="0" applyBorder="0" applyAlignment="0" applyProtection="0">
      <alignment horizontal="right" vertical="center"/>
    </xf>
    <xf numFmtId="175" fontId="20" fillId="0" borderId="0" applyFont="0" applyFill="0" applyBorder="0" applyAlignment="0" applyProtection="0"/>
    <xf numFmtId="0" fontId="86" fillId="0" borderId="0">
      <alignment horizontal="right"/>
      <protection locked="0"/>
    </xf>
    <xf numFmtId="0" fontId="87" fillId="0" borderId="0">
      <alignment horizontal="left"/>
    </xf>
    <xf numFmtId="0" fontId="88" fillId="0" borderId="0">
      <alignment horizontal="left"/>
    </xf>
    <xf numFmtId="0" fontId="20" fillId="0" borderId="0" applyFont="0" applyFill="0" applyBorder="0" applyProtection="0">
      <alignment horizontal="right"/>
    </xf>
    <xf numFmtId="0" fontId="20" fillId="0" borderId="0" applyFont="0" applyFill="0" applyBorder="0" applyProtection="0">
      <alignment horizontal="right"/>
    </xf>
    <xf numFmtId="38" fontId="25" fillId="58" borderId="0" applyNumberFormat="0" applyBorder="0" applyAlignment="0" applyProtection="0"/>
    <xf numFmtId="0" fontId="89" fillId="66" borderId="33" applyProtection="0">
      <alignment horizontal="right"/>
    </xf>
    <xf numFmtId="0" fontId="90" fillId="66" borderId="0" applyProtection="0">
      <alignment horizontal="left"/>
    </xf>
    <xf numFmtId="0" fontId="91" fillId="0" borderId="0">
      <alignment vertical="top" wrapText="1"/>
    </xf>
    <xf numFmtId="0" fontId="91" fillId="0" borderId="0">
      <alignment vertical="top" wrapText="1"/>
    </xf>
    <xf numFmtId="0" fontId="91" fillId="0" borderId="0">
      <alignment vertical="top" wrapText="1"/>
    </xf>
    <xf numFmtId="176" fontId="77" fillId="0" borderId="0" applyNumberFormat="0" applyFill="0" applyAlignment="0" applyProtection="0"/>
    <xf numFmtId="176" fontId="92" fillId="0" borderId="0" applyNumberFormat="0" applyFill="0" applyAlignment="0" applyProtection="0"/>
    <xf numFmtId="176" fontId="19" fillId="0" borderId="0" applyNumberFormat="0" applyFill="0" applyAlignment="0" applyProtection="0"/>
    <xf numFmtId="176" fontId="93" fillId="0" borderId="0" applyNumberFormat="0" applyFill="0" applyAlignment="0" applyProtection="0"/>
    <xf numFmtId="176" fontId="93" fillId="0" borderId="0" applyNumberFormat="0" applyFont="0" applyFill="0" applyBorder="0" applyAlignment="0" applyProtection="0"/>
    <xf numFmtId="176" fontId="93" fillId="0" borderId="0" applyNumberFormat="0" applyFont="0" applyFill="0" applyBorder="0" applyAlignment="0" applyProtection="0"/>
    <xf numFmtId="0" fontId="23" fillId="0" borderId="0" applyFill="0" applyBorder="0" applyProtection="0">
      <alignment horizontal="left"/>
    </xf>
    <xf numFmtId="10" fontId="25" fillId="67" borderId="11" applyNumberFormat="0" applyBorder="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54" fillId="41" borderId="19" applyNumberFormat="0" applyAlignment="0" applyProtection="0"/>
    <xf numFmtId="0" fontId="89" fillId="0" borderId="34" applyProtection="0">
      <alignment horizontal="right"/>
    </xf>
    <xf numFmtId="0" fontId="89" fillId="0" borderId="33" applyProtection="0">
      <alignment horizontal="right"/>
    </xf>
    <xf numFmtId="0" fontId="89" fillId="0" borderId="35" applyProtection="0">
      <alignment horizontal="center"/>
      <protection locked="0"/>
    </xf>
    <xf numFmtId="0" fontId="20" fillId="0" borderId="0"/>
    <xf numFmtId="0" fontId="20" fillId="0" borderId="0"/>
    <xf numFmtId="0" fontId="20" fillId="0" borderId="0"/>
    <xf numFmtId="1" fontId="20" fillId="0" borderId="0" applyFont="0" applyFill="0" applyBorder="0" applyProtection="0">
      <alignment horizontal="right"/>
    </xf>
    <xf numFmtId="1" fontId="20" fillId="0" borderId="0" applyFont="0" applyFill="0" applyBorder="0" applyProtection="0">
      <alignment horizontal="right"/>
    </xf>
    <xf numFmtId="0" fontId="94" fillId="0" borderId="0"/>
    <xf numFmtId="0" fontId="94" fillId="0" borderId="0"/>
    <xf numFmtId="0" fontId="94" fillId="0" borderId="0"/>
    <xf numFmtId="0" fontId="94" fillId="0" borderId="0"/>
    <xf numFmtId="0" fontId="94"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177" fontId="84" fillId="0" borderId="0"/>
    <xf numFmtId="0" fontId="39" fillId="0" borderId="0"/>
    <xf numFmtId="177" fontId="84" fillId="0" borderId="0"/>
    <xf numFmtId="177" fontId="84" fillId="0" borderId="0"/>
    <xf numFmtId="0" fontId="2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40" fontId="95" fillId="33" borderId="0">
      <alignment horizontal="right"/>
    </xf>
    <xf numFmtId="0" fontId="96" fillId="33" borderId="0">
      <alignment horizontal="right"/>
    </xf>
    <xf numFmtId="0" fontId="97" fillId="33" borderId="36"/>
    <xf numFmtId="0" fontId="97" fillId="0" borderId="0" applyBorder="0">
      <alignment horizontal="centerContinuous"/>
    </xf>
    <xf numFmtId="0" fontId="98" fillId="0" borderId="0" applyBorder="0">
      <alignment horizontal="centerContinuous"/>
    </xf>
    <xf numFmtId="178" fontId="20" fillId="0" borderId="0" applyFont="0" applyFill="0" applyBorder="0" applyProtection="0">
      <alignment horizontal="right"/>
    </xf>
    <xf numFmtId="178" fontId="20" fillId="0" borderId="0" applyFont="0" applyFill="0" applyBorder="0" applyProtection="0">
      <alignment horizontal="right"/>
    </xf>
    <xf numFmtId="10"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 fontId="99" fillId="68" borderId="24" applyAlignment="0" applyProtection="0">
      <protection locked="0"/>
    </xf>
    <xf numFmtId="0" fontId="100" fillId="67" borderId="24" applyNumberFormat="0" applyAlignment="0" applyProtection="0"/>
    <xf numFmtId="0" fontId="101" fillId="69" borderId="11" applyNumberFormat="0" applyAlignment="0" applyProtection="0">
      <alignment horizontal="center" vertical="center"/>
    </xf>
    <xf numFmtId="4" fontId="39" fillId="70" borderId="27" applyNumberFormat="0" applyProtection="0">
      <alignment vertical="center"/>
    </xf>
    <xf numFmtId="4" fontId="102" fillId="70" borderId="27" applyNumberFormat="0" applyProtection="0">
      <alignment vertical="center"/>
    </xf>
    <xf numFmtId="4" fontId="39" fillId="70" borderId="27" applyNumberFormat="0" applyProtection="0">
      <alignment horizontal="left" vertical="center" indent="1"/>
    </xf>
    <xf numFmtId="4" fontId="39" fillId="70" borderId="27" applyNumberFormat="0" applyProtection="0">
      <alignment horizontal="left" vertical="center" indent="1"/>
    </xf>
    <xf numFmtId="0" fontId="20" fillId="54" borderId="27" applyNumberFormat="0" applyProtection="0">
      <alignment horizontal="left" vertical="center" indent="1"/>
    </xf>
    <xf numFmtId="4" fontId="39" fillId="71" borderId="27" applyNumberFormat="0" applyProtection="0">
      <alignment horizontal="right" vertical="center"/>
    </xf>
    <xf numFmtId="4" fontId="39" fillId="72" borderId="27" applyNumberFormat="0" applyProtection="0">
      <alignment horizontal="right" vertical="center"/>
    </xf>
    <xf numFmtId="4" fontId="39" fillId="61" borderId="27" applyNumberFormat="0" applyProtection="0">
      <alignment horizontal="right" vertical="center"/>
    </xf>
    <xf numFmtId="4" fontId="39" fillId="73" borderId="27" applyNumberFormat="0" applyProtection="0">
      <alignment horizontal="right" vertical="center"/>
    </xf>
    <xf numFmtId="4" fontId="39" fillId="74" borderId="27" applyNumberFormat="0" applyProtection="0">
      <alignment horizontal="right" vertical="center"/>
    </xf>
    <xf numFmtId="4" fontId="39" fillId="75" borderId="27" applyNumberFormat="0" applyProtection="0">
      <alignment horizontal="right" vertical="center"/>
    </xf>
    <xf numFmtId="4" fontId="39" fillId="76" borderId="27" applyNumberFormat="0" applyProtection="0">
      <alignment horizontal="right" vertical="center"/>
    </xf>
    <xf numFmtId="4" fontId="39" fillId="77" borderId="27" applyNumberFormat="0" applyProtection="0">
      <alignment horizontal="right" vertical="center"/>
    </xf>
    <xf numFmtId="4" fontId="39" fillId="78" borderId="27" applyNumberFormat="0" applyProtection="0">
      <alignment horizontal="right" vertical="center"/>
    </xf>
    <xf numFmtId="4" fontId="103" fillId="79" borderId="27" applyNumberFormat="0" applyProtection="0">
      <alignment horizontal="left" vertical="center" indent="1"/>
    </xf>
    <xf numFmtId="4" fontId="39" fillId="80" borderId="37" applyNumberFormat="0" applyProtection="0">
      <alignment horizontal="left" vertical="center" indent="1"/>
    </xf>
    <xf numFmtId="4" fontId="80" fillId="81" borderId="0" applyNumberFormat="0" applyProtection="0">
      <alignment horizontal="left" vertical="center" indent="1"/>
    </xf>
    <xf numFmtId="0" fontId="20" fillId="54" borderId="27" applyNumberFormat="0" applyProtection="0">
      <alignment horizontal="left" vertical="center" indent="1"/>
    </xf>
    <xf numFmtId="4" fontId="39" fillId="80" borderId="27" applyNumberFormat="0" applyProtection="0">
      <alignment horizontal="left" vertical="center" indent="1"/>
    </xf>
    <xf numFmtId="4" fontId="39" fillId="82" borderId="27" applyNumberFormat="0" applyProtection="0">
      <alignment horizontal="left" vertical="center" indent="1"/>
    </xf>
    <xf numFmtId="0" fontId="20" fillId="82" borderId="27" applyNumberFormat="0" applyProtection="0">
      <alignment horizontal="left" vertical="center" indent="1"/>
    </xf>
    <xf numFmtId="0" fontId="20" fillId="82" borderId="27" applyNumberFormat="0" applyProtection="0">
      <alignment horizontal="left" vertical="center" indent="1"/>
    </xf>
    <xf numFmtId="0" fontId="20" fillId="69" borderId="27" applyNumberFormat="0" applyProtection="0">
      <alignment horizontal="left" vertical="center" indent="1"/>
    </xf>
    <xf numFmtId="0" fontId="20" fillId="69" borderId="27" applyNumberFormat="0" applyProtection="0">
      <alignment horizontal="left" vertical="center" indent="1"/>
    </xf>
    <xf numFmtId="0" fontId="20" fillId="58" borderId="27" applyNumberFormat="0" applyProtection="0">
      <alignment horizontal="left" vertical="center" indent="1"/>
    </xf>
    <xf numFmtId="0" fontId="20" fillId="58" borderId="27" applyNumberFormat="0" applyProtection="0">
      <alignment horizontal="left" vertical="center" indent="1"/>
    </xf>
    <xf numFmtId="0" fontId="20" fillId="54" borderId="27" applyNumberFormat="0" applyProtection="0">
      <alignment horizontal="left" vertical="center" indent="1"/>
    </xf>
    <xf numFmtId="0" fontId="20" fillId="54" borderId="27" applyNumberFormat="0" applyProtection="0">
      <alignment horizontal="left" vertical="center" indent="1"/>
    </xf>
    <xf numFmtId="4" fontId="39" fillId="67" borderId="27" applyNumberFormat="0" applyProtection="0">
      <alignment vertical="center"/>
    </xf>
    <xf numFmtId="4" fontId="102" fillId="67" borderId="27" applyNumberFormat="0" applyProtection="0">
      <alignment vertical="center"/>
    </xf>
    <xf numFmtId="4" fontId="39" fillId="67" borderId="27" applyNumberFormat="0" applyProtection="0">
      <alignment horizontal="left" vertical="center" indent="1"/>
    </xf>
    <xf numFmtId="4" fontId="39" fillId="67" borderId="27" applyNumberFormat="0" applyProtection="0">
      <alignment horizontal="left" vertical="center" indent="1"/>
    </xf>
    <xf numFmtId="4" fontId="39" fillId="80" borderId="27" applyNumberFormat="0" applyProtection="0">
      <alignment horizontal="right" vertical="center"/>
    </xf>
    <xf numFmtId="4" fontId="102" fillId="80" borderId="27" applyNumberFormat="0" applyProtection="0">
      <alignment horizontal="right" vertical="center"/>
    </xf>
    <xf numFmtId="0" fontId="20" fillId="54" borderId="27" applyNumberFormat="0" applyProtection="0">
      <alignment horizontal="left" vertical="center" indent="1"/>
    </xf>
    <xf numFmtId="0" fontId="20" fillId="54" borderId="27" applyNumberFormat="0" applyProtection="0">
      <alignment horizontal="left" vertical="center" indent="1"/>
    </xf>
    <xf numFmtId="0" fontId="104" fillId="0" borderId="0"/>
    <xf numFmtId="4" fontId="105" fillId="80" borderId="27" applyNumberFormat="0" applyProtection="0">
      <alignment horizontal="right" vertical="center"/>
    </xf>
    <xf numFmtId="0" fontId="106" fillId="33" borderId="38">
      <alignment horizontal="center"/>
    </xf>
    <xf numFmtId="3" fontId="107" fillId="33" borderId="0"/>
    <xf numFmtId="3" fontId="106" fillId="33" borderId="0"/>
    <xf numFmtId="0" fontId="107" fillId="33" borderId="0"/>
    <xf numFmtId="0" fontId="106" fillId="33" borderId="0"/>
    <xf numFmtId="0" fontId="107" fillId="33" borderId="0">
      <alignment horizontal="center"/>
    </xf>
    <xf numFmtId="0" fontId="108" fillId="0" borderId="0">
      <alignment wrapText="1"/>
    </xf>
    <xf numFmtId="0" fontId="108" fillId="0" borderId="0">
      <alignment wrapText="1"/>
    </xf>
    <xf numFmtId="0" fontId="108" fillId="0" borderId="0">
      <alignment wrapText="1"/>
    </xf>
    <xf numFmtId="0" fontId="108" fillId="0" borderId="0">
      <alignment wrapText="1"/>
    </xf>
    <xf numFmtId="0" fontId="78" fillId="83" borderId="0">
      <alignment horizontal="right" vertical="top" wrapText="1"/>
    </xf>
    <xf numFmtId="0" fontId="78" fillId="83" borderId="0">
      <alignment horizontal="right" vertical="top" wrapText="1"/>
    </xf>
    <xf numFmtId="0" fontId="78" fillId="83" borderId="0">
      <alignment horizontal="right" vertical="top" wrapText="1"/>
    </xf>
    <xf numFmtId="0" fontId="78" fillId="83" borderId="0">
      <alignment horizontal="right" vertical="top" wrapText="1"/>
    </xf>
    <xf numFmtId="0" fontId="31" fillId="0" borderId="0"/>
    <xf numFmtId="0" fontId="31" fillId="0" borderId="0"/>
    <xf numFmtId="0" fontId="31" fillId="0" borderId="0"/>
    <xf numFmtId="0" fontId="31" fillId="0" borderId="0"/>
    <xf numFmtId="0" fontId="109" fillId="0" borderId="0"/>
    <xf numFmtId="0" fontId="109" fillId="0" borderId="0"/>
    <xf numFmtId="0" fontId="109" fillId="0" borderId="0"/>
    <xf numFmtId="0" fontId="110" fillId="0" borderId="0"/>
    <xf numFmtId="0" fontId="110" fillId="0" borderId="0"/>
    <xf numFmtId="0" fontId="110" fillId="0" borderId="0"/>
    <xf numFmtId="179" fontId="25" fillId="0" borderId="0">
      <alignment wrapText="1"/>
      <protection locked="0"/>
    </xf>
    <xf numFmtId="179" fontId="25" fillId="0" borderId="0">
      <alignment wrapText="1"/>
      <protection locked="0"/>
    </xf>
    <xf numFmtId="179" fontId="78" fillId="84" borderId="0">
      <alignment wrapText="1"/>
      <protection locked="0"/>
    </xf>
    <xf numFmtId="179" fontId="78" fillId="84" borderId="0">
      <alignment wrapText="1"/>
      <protection locked="0"/>
    </xf>
    <xf numFmtId="179" fontId="78" fillId="84" borderId="0">
      <alignment wrapText="1"/>
      <protection locked="0"/>
    </xf>
    <xf numFmtId="179" fontId="78" fillId="84" borderId="0">
      <alignment wrapText="1"/>
      <protection locked="0"/>
    </xf>
    <xf numFmtId="179" fontId="25" fillId="0" borderId="0">
      <alignment wrapText="1"/>
      <protection locked="0"/>
    </xf>
    <xf numFmtId="180" fontId="25" fillId="0" borderId="0">
      <alignment wrapText="1"/>
      <protection locked="0"/>
    </xf>
    <xf numFmtId="180" fontId="25" fillId="0" borderId="0">
      <alignment wrapText="1"/>
      <protection locked="0"/>
    </xf>
    <xf numFmtId="180" fontId="25" fillId="0" borderId="0">
      <alignment wrapText="1"/>
      <protection locked="0"/>
    </xf>
    <xf numFmtId="180" fontId="78" fillId="84" borderId="0">
      <alignment wrapText="1"/>
      <protection locked="0"/>
    </xf>
    <xf numFmtId="180" fontId="78" fillId="84" borderId="0">
      <alignment wrapText="1"/>
      <protection locked="0"/>
    </xf>
    <xf numFmtId="180" fontId="78" fillId="84" borderId="0">
      <alignment wrapText="1"/>
      <protection locked="0"/>
    </xf>
    <xf numFmtId="180" fontId="78" fillId="84" borderId="0">
      <alignment wrapText="1"/>
      <protection locked="0"/>
    </xf>
    <xf numFmtId="180" fontId="78" fillId="84" borderId="0">
      <alignment wrapText="1"/>
      <protection locked="0"/>
    </xf>
    <xf numFmtId="180" fontId="25" fillId="0" borderId="0">
      <alignment wrapText="1"/>
      <protection locked="0"/>
    </xf>
    <xf numFmtId="181" fontId="25" fillId="0" borderId="0">
      <alignment wrapText="1"/>
      <protection locked="0"/>
    </xf>
    <xf numFmtId="181" fontId="25" fillId="0" borderId="0">
      <alignment wrapText="1"/>
      <protection locked="0"/>
    </xf>
    <xf numFmtId="181" fontId="78" fillId="84" borderId="0">
      <alignment wrapText="1"/>
      <protection locked="0"/>
    </xf>
    <xf numFmtId="181" fontId="78" fillId="84" borderId="0">
      <alignment wrapText="1"/>
      <protection locked="0"/>
    </xf>
    <xf numFmtId="181" fontId="78" fillId="84" borderId="0">
      <alignment wrapText="1"/>
      <protection locked="0"/>
    </xf>
    <xf numFmtId="181" fontId="78" fillId="84" borderId="0">
      <alignment wrapText="1"/>
      <protection locked="0"/>
    </xf>
    <xf numFmtId="181" fontId="25" fillId="0" borderId="0">
      <alignment wrapText="1"/>
      <protection locked="0"/>
    </xf>
    <xf numFmtId="182" fontId="78" fillId="83" borderId="39">
      <alignment wrapText="1"/>
    </xf>
    <xf numFmtId="182" fontId="78" fillId="83" borderId="39">
      <alignment wrapText="1"/>
    </xf>
    <xf numFmtId="182" fontId="78" fillId="83" borderId="39">
      <alignment wrapText="1"/>
    </xf>
    <xf numFmtId="183" fontId="78" fillId="83" borderId="39">
      <alignment wrapText="1"/>
    </xf>
    <xf numFmtId="183" fontId="78" fillId="83" borderId="39">
      <alignment wrapText="1"/>
    </xf>
    <xf numFmtId="183" fontId="78" fillId="83" borderId="39">
      <alignment wrapText="1"/>
    </xf>
    <xf numFmtId="183" fontId="78" fillId="83" borderId="39">
      <alignment wrapText="1"/>
    </xf>
    <xf numFmtId="184" fontId="78" fillId="83" borderId="39">
      <alignment wrapText="1"/>
    </xf>
    <xf numFmtId="184" fontId="78" fillId="83" borderId="39">
      <alignment wrapText="1"/>
    </xf>
    <xf numFmtId="184" fontId="78" fillId="83" borderId="39">
      <alignment wrapText="1"/>
    </xf>
    <xf numFmtId="0" fontId="31" fillId="0" borderId="40">
      <alignment horizontal="right"/>
    </xf>
    <xf numFmtId="0" fontId="31" fillId="0" borderId="40">
      <alignment horizontal="right"/>
    </xf>
    <xf numFmtId="0" fontId="31" fillId="0" borderId="40">
      <alignment horizontal="right"/>
    </xf>
    <xf numFmtId="0" fontId="31" fillId="0" borderId="40">
      <alignment horizontal="right"/>
    </xf>
    <xf numFmtId="40" fontId="73" fillId="0" borderId="0"/>
    <xf numFmtId="0" fontId="111" fillId="0" borderId="0" applyNumberFormat="0" applyFill="0" applyBorder="0" applyProtection="0">
      <alignment horizontal="left" vertical="center" indent="10"/>
    </xf>
    <xf numFmtId="0" fontId="111" fillId="0" borderId="0" applyNumberFormat="0" applyFill="0" applyBorder="0" applyProtection="0">
      <alignment horizontal="left" vertical="center" indent="10"/>
    </xf>
    <xf numFmtId="0" fontId="25" fillId="0" borderId="0"/>
    <xf numFmtId="0" fontId="112" fillId="0" borderId="0" applyNumberFormat="0" applyFill="0" applyBorder="0" applyAlignment="0" applyProtection="0"/>
    <xf numFmtId="9" fontId="1" fillId="0" borderId="0" applyFont="0" applyFill="0" applyBorder="0" applyAlignment="0" applyProtection="0"/>
    <xf numFmtId="0" fontId="134" fillId="0" borderId="0"/>
    <xf numFmtId="0" fontId="39" fillId="0" borderId="0"/>
    <xf numFmtId="9" fontId="17"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4" fontId="17" fillId="0" borderId="0" applyFont="0" applyFill="0" applyBorder="0" applyAlignment="0" applyProtection="0"/>
  </cellStyleXfs>
  <cellXfs count="359">
    <xf numFmtId="0" fontId="0" fillId="0" borderId="0" xfId="0"/>
    <xf numFmtId="0" fontId="17" fillId="33" borderId="0" xfId="1" applyFill="1" applyAlignment="1">
      <alignment vertical="center"/>
    </xf>
    <xf numFmtId="0" fontId="17" fillId="33" borderId="0" xfId="1" applyFill="1" applyAlignment="1">
      <alignment horizontal="center" vertical="center"/>
    </xf>
    <xf numFmtId="0" fontId="17" fillId="33" borderId="11" xfId="1" applyFill="1" applyBorder="1" applyAlignment="1">
      <alignment vertical="center"/>
    </xf>
    <xf numFmtId="0" fontId="0" fillId="33" borderId="0" xfId="0" applyFill="1" applyAlignment="1">
      <alignment vertical="center"/>
    </xf>
    <xf numFmtId="0" fontId="17" fillId="87" borderId="11" xfId="1" applyFill="1" applyBorder="1" applyAlignment="1">
      <alignment horizontal="center" vertical="center"/>
    </xf>
    <xf numFmtId="0" fontId="0" fillId="35" borderId="0" xfId="0" applyFont="1" applyFill="1"/>
    <xf numFmtId="0" fontId="17" fillId="33" borderId="0" xfId="1" applyFill="1" applyAlignment="1">
      <alignment horizontal="left" vertical="center"/>
    </xf>
    <xf numFmtId="0" fontId="0" fillId="0" borderId="0" xfId="0" applyFont="1" applyFill="1" applyAlignment="1">
      <alignment vertical="center"/>
    </xf>
    <xf numFmtId="0" fontId="17" fillId="0" borderId="0" xfId="1" applyFont="1" applyFill="1" applyAlignment="1">
      <alignment vertical="center"/>
    </xf>
    <xf numFmtId="0" fontId="17" fillId="88" borderId="11" xfId="1" applyFont="1" applyFill="1" applyBorder="1" applyAlignment="1">
      <alignment horizontal="center" vertical="center"/>
    </xf>
    <xf numFmtId="0" fontId="0" fillId="91" borderId="0" xfId="0" applyFont="1" applyFill="1"/>
    <xf numFmtId="0" fontId="0" fillId="35" borderId="0" xfId="0" applyFont="1" applyFill="1" applyAlignment="1">
      <alignment vertical="center"/>
    </xf>
    <xf numFmtId="0" fontId="0" fillId="91" borderId="0" xfId="0" applyFont="1" applyFill="1" applyAlignment="1">
      <alignment vertical="center"/>
    </xf>
    <xf numFmtId="0" fontId="15" fillId="93" borderId="11" xfId="0" applyFont="1" applyFill="1" applyBorder="1"/>
    <xf numFmtId="0" fontId="0" fillId="0" borderId="11" xfId="0" applyBorder="1"/>
    <xf numFmtId="0" fontId="19" fillId="90" borderId="10" xfId="1" applyFont="1" applyFill="1" applyBorder="1" applyAlignment="1">
      <alignment vertical="center"/>
    </xf>
    <xf numFmtId="0" fontId="17" fillId="0" borderId="0" xfId="0" applyFont="1"/>
    <xf numFmtId="0" fontId="113" fillId="94" borderId="0" xfId="0" applyFont="1" applyFill="1"/>
    <xf numFmtId="0" fontId="15" fillId="93" borderId="12" xfId="0" applyFont="1" applyFill="1" applyBorder="1"/>
    <xf numFmtId="0" fontId="15" fillId="0" borderId="12" xfId="0" applyFont="1" applyBorder="1"/>
    <xf numFmtId="0" fontId="17" fillId="33" borderId="12" xfId="1" applyFill="1" applyBorder="1" applyAlignment="1">
      <alignment vertical="center"/>
    </xf>
    <xf numFmtId="0" fontId="0" fillId="0" borderId="12" xfId="0" applyBorder="1"/>
    <xf numFmtId="0" fontId="115" fillId="35" borderId="0" xfId="0" applyFont="1" applyFill="1"/>
    <xf numFmtId="0" fontId="116" fillId="35" borderId="0" xfId="0" applyFont="1" applyFill="1"/>
    <xf numFmtId="0" fontId="117" fillId="35" borderId="0" xfId="0" applyFont="1" applyFill="1"/>
    <xf numFmtId="0" fontId="118" fillId="35" borderId="0" xfId="0" applyFont="1" applyFill="1"/>
    <xf numFmtId="0" fontId="119" fillId="35" borderId="0" xfId="0" applyFont="1" applyFill="1"/>
    <xf numFmtId="0" fontId="117" fillId="35" borderId="46" xfId="0" applyFont="1" applyFill="1" applyBorder="1"/>
    <xf numFmtId="0" fontId="117" fillId="35" borderId="0" xfId="0" applyFont="1" applyFill="1" applyAlignment="1">
      <alignment vertical="center"/>
    </xf>
    <xf numFmtId="0" fontId="120" fillId="92" borderId="42" xfId="0" applyFont="1" applyFill="1" applyBorder="1" applyAlignment="1">
      <alignment vertical="top"/>
    </xf>
    <xf numFmtId="185" fontId="117" fillId="35" borderId="51" xfId="0" applyNumberFormat="1" applyFont="1" applyFill="1" applyBorder="1" applyAlignment="1">
      <alignment horizontal="center" vertical="top"/>
    </xf>
    <xf numFmtId="0" fontId="120" fillId="92" borderId="47" xfId="0" applyFont="1" applyFill="1" applyBorder="1" applyAlignment="1">
      <alignment vertical="top"/>
    </xf>
    <xf numFmtId="185" fontId="117" fillId="35" borderId="52" xfId="0" applyNumberFormat="1" applyFont="1" applyFill="1" applyBorder="1" applyAlignment="1">
      <alignment horizontal="center" vertical="top"/>
    </xf>
    <xf numFmtId="0" fontId="117" fillId="92" borderId="54" xfId="0" applyFont="1" applyFill="1" applyBorder="1"/>
    <xf numFmtId="185" fontId="117" fillId="35" borderId="53" xfId="0" applyNumberFormat="1" applyFont="1" applyFill="1" applyBorder="1" applyAlignment="1">
      <alignment horizontal="center" vertical="top"/>
    </xf>
    <xf numFmtId="0" fontId="124" fillId="92" borderId="54" xfId="0" applyFont="1" applyFill="1" applyBorder="1" applyAlignment="1">
      <alignment vertical="top" wrapText="1"/>
    </xf>
    <xf numFmtId="0" fontId="120" fillId="92" borderId="54" xfId="0" applyFont="1" applyFill="1" applyBorder="1" applyAlignment="1">
      <alignment vertical="top"/>
    </xf>
    <xf numFmtId="0" fontId="120" fillId="35" borderId="42" xfId="0" applyFont="1" applyFill="1" applyBorder="1" applyAlignment="1">
      <alignment vertical="top"/>
    </xf>
    <xf numFmtId="0" fontId="120" fillId="35" borderId="47" xfId="0" applyFont="1" applyFill="1" applyBorder="1" applyAlignment="1">
      <alignment vertical="top"/>
    </xf>
    <xf numFmtId="0" fontId="120" fillId="35" borderId="0" xfId="0" applyFont="1" applyFill="1"/>
    <xf numFmtId="0" fontId="124" fillId="35" borderId="56" xfId="0" applyFont="1" applyFill="1" applyBorder="1" applyAlignment="1">
      <alignment vertical="top"/>
    </xf>
    <xf numFmtId="0" fontId="124" fillId="35" borderId="47" xfId="0" applyFont="1" applyFill="1" applyBorder="1" applyAlignment="1">
      <alignment vertical="top" wrapText="1"/>
    </xf>
    <xf numFmtId="0" fontId="124" fillId="35" borderId="58" xfId="0" applyFont="1" applyFill="1" applyBorder="1" applyAlignment="1" applyProtection="1">
      <alignment vertical="top" wrapText="1"/>
    </xf>
    <xf numFmtId="0" fontId="124" fillId="35" borderId="0" xfId="0" applyFont="1" applyFill="1" applyBorder="1"/>
    <xf numFmtId="0" fontId="117" fillId="35" borderId="0" xfId="0" applyFont="1" applyFill="1" applyBorder="1"/>
    <xf numFmtId="0" fontId="117" fillId="0" borderId="0" xfId="0" applyFont="1" applyFill="1"/>
    <xf numFmtId="0" fontId="126" fillId="35" borderId="0" xfId="2550" applyFont="1" applyFill="1"/>
    <xf numFmtId="0" fontId="127" fillId="35" borderId="0" xfId="0" applyFont="1" applyFill="1"/>
    <xf numFmtId="0" fontId="0" fillId="0" borderId="0" xfId="0" applyFont="1"/>
    <xf numFmtId="0" fontId="19" fillId="86" borderId="10" xfId="1" applyFont="1" applyFill="1" applyBorder="1" applyAlignment="1">
      <alignment vertical="center" wrapText="1"/>
    </xf>
    <xf numFmtId="0" fontId="114" fillId="33" borderId="0" xfId="0" applyFont="1" applyFill="1" applyAlignment="1">
      <alignment horizontal="center" vertical="center" wrapText="1"/>
    </xf>
    <xf numFmtId="0" fontId="17" fillId="33" borderId="0" xfId="1" applyFont="1" applyFill="1" applyAlignment="1">
      <alignment horizontal="center" vertical="center"/>
    </xf>
    <xf numFmtId="0" fontId="19" fillId="90" borderId="48" xfId="1" applyNumberFormat="1" applyFont="1" applyFill="1" applyBorder="1" applyAlignment="1">
      <alignment vertical="center"/>
    </xf>
    <xf numFmtId="0" fontId="19" fillId="86" borderId="48" xfId="1" applyNumberFormat="1" applyFont="1" applyFill="1" applyBorder="1" applyAlignment="1">
      <alignment horizontal="center" vertical="center"/>
    </xf>
    <xf numFmtId="0" fontId="19" fillId="86" borderId="48" xfId="1" applyNumberFormat="1" applyFont="1" applyFill="1" applyBorder="1" applyAlignment="1">
      <alignment vertical="center" wrapText="1"/>
    </xf>
    <xf numFmtId="0" fontId="129" fillId="85" borderId="48" xfId="0" applyFont="1" applyFill="1" applyBorder="1" applyAlignment="1">
      <alignment horizontal="left" wrapText="1"/>
    </xf>
    <xf numFmtId="0" fontId="129" fillId="88" borderId="48" xfId="0" applyFont="1" applyFill="1" applyBorder="1" applyAlignment="1">
      <alignment horizontal="left" wrapText="1"/>
    </xf>
    <xf numFmtId="0" fontId="129" fillId="87" borderId="48" xfId="0" applyFont="1" applyFill="1" applyBorder="1" applyAlignment="1">
      <alignment horizontal="left" wrapText="1"/>
    </xf>
    <xf numFmtId="0" fontId="129" fillId="89" borderId="48" xfId="0" applyFont="1" applyFill="1" applyBorder="1" applyAlignment="1">
      <alignment horizontal="left" wrapText="1"/>
    </xf>
    <xf numFmtId="0" fontId="129" fillId="89" borderId="10" xfId="0" applyFont="1" applyFill="1" applyBorder="1" applyAlignment="1">
      <alignment horizontal="left" wrapText="1"/>
    </xf>
    <xf numFmtId="0" fontId="17" fillId="0" borderId="11" xfId="1" applyFill="1" applyBorder="1" applyAlignment="1">
      <alignment vertical="center"/>
    </xf>
    <xf numFmtId="0" fontId="17" fillId="0" borderId="48" xfId="1" applyNumberFormat="1" applyFont="1" applyFill="1" applyBorder="1" applyAlignment="1">
      <alignment vertical="center"/>
    </xf>
    <xf numFmtId="3" fontId="17" fillId="0" borderId="48" xfId="1" applyNumberFormat="1" applyFont="1" applyFill="1" applyBorder="1" applyAlignment="1">
      <alignment vertical="center"/>
    </xf>
    <xf numFmtId="0" fontId="17" fillId="0" borderId="48" xfId="0" applyFont="1" applyFill="1" applyBorder="1"/>
    <xf numFmtId="0" fontId="17" fillId="0" borderId="11" xfId="1" applyNumberFormat="1" applyFont="1" applyFill="1" applyBorder="1" applyAlignment="1">
      <alignment vertical="center"/>
    </xf>
    <xf numFmtId="0" fontId="19" fillId="95" borderId="10" xfId="0" applyFont="1" applyFill="1" applyBorder="1" applyAlignment="1">
      <alignment vertical="center"/>
    </xf>
    <xf numFmtId="0" fontId="0" fillId="33" borderId="11" xfId="0" applyFill="1" applyBorder="1" applyAlignment="1">
      <alignment vertical="center"/>
    </xf>
    <xf numFmtId="0" fontId="19" fillId="95" borderId="11" xfId="0" applyFont="1" applyFill="1" applyBorder="1" applyAlignment="1">
      <alignment horizontal="center" vertical="center"/>
    </xf>
    <xf numFmtId="0" fontId="19" fillId="95" borderId="10" xfId="0" applyFont="1" applyFill="1" applyBorder="1" applyAlignment="1">
      <alignment vertical="center" wrapText="1"/>
    </xf>
    <xf numFmtId="3" fontId="0" fillId="33" borderId="11" xfId="0" applyNumberFormat="1" applyFill="1" applyBorder="1" applyAlignment="1">
      <alignment vertical="center"/>
    </xf>
    <xf numFmtId="3" fontId="0" fillId="0" borderId="0" xfId="0" applyNumberFormat="1" applyFont="1"/>
    <xf numFmtId="3" fontId="0" fillId="0" borderId="0" xfId="0" applyNumberFormat="1"/>
    <xf numFmtId="3" fontId="17" fillId="0" borderId="0" xfId="0" applyNumberFormat="1" applyFont="1"/>
    <xf numFmtId="0" fontId="19" fillId="95" borderId="11" xfId="0" applyFont="1" applyFill="1" applyBorder="1" applyAlignment="1">
      <alignment horizontal="center" vertical="center" wrapText="1"/>
    </xf>
    <xf numFmtId="0" fontId="130" fillId="34" borderId="11" xfId="1" applyFont="1" applyFill="1" applyBorder="1" applyAlignment="1">
      <alignment horizontal="center" vertical="center"/>
    </xf>
    <xf numFmtId="0" fontId="131" fillId="34" borderId="48" xfId="0" applyFont="1" applyFill="1" applyBorder="1" applyAlignment="1">
      <alignment horizontal="left" wrapText="1"/>
    </xf>
    <xf numFmtId="0" fontId="132" fillId="90" borderId="50" xfId="0" applyFont="1" applyFill="1" applyBorder="1" applyAlignment="1">
      <alignment wrapText="1"/>
    </xf>
    <xf numFmtId="0" fontId="132" fillId="90" borderId="55" xfId="0" applyFont="1" applyFill="1" applyBorder="1" applyAlignment="1">
      <alignment wrapText="1"/>
    </xf>
    <xf numFmtId="0" fontId="133" fillId="0" borderId="59" xfId="0" applyFont="1" applyBorder="1" applyAlignment="1">
      <alignment vertical="center"/>
    </xf>
    <xf numFmtId="0" fontId="133" fillId="0" borderId="15" xfId="0" applyFont="1" applyBorder="1" applyAlignment="1">
      <alignment vertical="center" wrapText="1"/>
    </xf>
    <xf numFmtId="0" fontId="133" fillId="0" borderId="61" xfId="0" applyFont="1" applyBorder="1" applyAlignment="1">
      <alignment vertical="center"/>
    </xf>
    <xf numFmtId="0" fontId="133" fillId="0" borderId="11" xfId="0" applyFont="1" applyBorder="1" applyAlignment="1">
      <alignment wrapText="1"/>
    </xf>
    <xf numFmtId="0" fontId="133" fillId="0" borderId="58" xfId="0" applyFont="1" applyBorder="1" applyAlignment="1">
      <alignment vertical="center"/>
    </xf>
    <xf numFmtId="0" fontId="133" fillId="0" borderId="55" xfId="0" applyFont="1" applyBorder="1" applyAlignment="1">
      <alignment wrapText="1"/>
    </xf>
    <xf numFmtId="0" fontId="133" fillId="0" borderId="11" xfId="0" applyFont="1" applyBorder="1"/>
    <xf numFmtId="0" fontId="133" fillId="0" borderId="55" xfId="0" applyFont="1" applyBorder="1"/>
    <xf numFmtId="0" fontId="133" fillId="0" borderId="11" xfId="0" applyFont="1" applyBorder="1" applyAlignment="1">
      <alignment vertical="center"/>
    </xf>
    <xf numFmtId="0" fontId="133" fillId="0" borderId="61" xfId="0" applyFont="1" applyFill="1" applyBorder="1" applyAlignment="1">
      <alignment vertical="center"/>
    </xf>
    <xf numFmtId="0" fontId="133" fillId="0" borderId="11" xfId="0" applyFont="1" applyFill="1" applyBorder="1" applyAlignment="1">
      <alignment vertical="center"/>
    </xf>
    <xf numFmtId="0" fontId="133" fillId="0" borderId="11" xfId="0" applyFont="1" applyFill="1" applyBorder="1"/>
    <xf numFmtId="0" fontId="133" fillId="0" borderId="58" xfId="0" applyFont="1" applyFill="1" applyBorder="1" applyAlignment="1">
      <alignment vertical="center"/>
    </xf>
    <xf numFmtId="0" fontId="133" fillId="0" borderId="55" xfId="0" applyFont="1" applyFill="1" applyBorder="1" applyAlignment="1">
      <alignment vertical="center"/>
    </xf>
    <xf numFmtId="0" fontId="133" fillId="0" borderId="11" xfId="0" applyFont="1" applyBorder="1" applyAlignment="1">
      <alignment horizontal="center"/>
    </xf>
    <xf numFmtId="0" fontId="133" fillId="0" borderId="55" xfId="0" applyFont="1" applyBorder="1" applyAlignment="1">
      <alignment horizontal="center"/>
    </xf>
    <xf numFmtId="0" fontId="132" fillId="90" borderId="42" xfId="0" applyFont="1" applyFill="1" applyBorder="1" applyAlignment="1">
      <alignment vertical="center"/>
    </xf>
    <xf numFmtId="0" fontId="132" fillId="90" borderId="56" xfId="0" applyFont="1" applyFill="1" applyBorder="1" applyAlignment="1">
      <alignment vertical="center"/>
    </xf>
    <xf numFmtId="0" fontId="133" fillId="0" borderId="47" xfId="0" applyFont="1" applyFill="1" applyBorder="1" applyAlignment="1">
      <alignment vertical="center"/>
    </xf>
    <xf numFmtId="0" fontId="133" fillId="0" borderId="24" xfId="0" applyFont="1" applyFill="1" applyBorder="1"/>
    <xf numFmtId="3" fontId="17" fillId="0" borderId="11" xfId="1" applyNumberFormat="1" applyFont="1" applyFill="1" applyBorder="1" applyAlignment="1">
      <alignment vertical="center"/>
    </xf>
    <xf numFmtId="0" fontId="17" fillId="0" borderId="11" xfId="0" applyFont="1" applyFill="1" applyBorder="1"/>
    <xf numFmtId="186" fontId="0" fillId="0" borderId="11" xfId="0" applyNumberFormat="1" applyFont="1" applyBorder="1"/>
    <xf numFmtId="0" fontId="113" fillId="94" borderId="11" xfId="0" applyFont="1" applyFill="1" applyBorder="1"/>
    <xf numFmtId="0" fontId="0" fillId="0" borderId="0" xfId="0" applyBorder="1"/>
    <xf numFmtId="185" fontId="117" fillId="35" borderId="62" xfId="0" applyNumberFormat="1" applyFont="1" applyFill="1" applyBorder="1" applyAlignment="1">
      <alignment horizontal="center" vertical="top"/>
    </xf>
    <xf numFmtId="185" fontId="120" fillId="35" borderId="49" xfId="0" applyNumberFormat="1" applyFont="1" applyFill="1" applyBorder="1" applyAlignment="1">
      <alignment vertical="center" wrapText="1"/>
    </xf>
    <xf numFmtId="0" fontId="0" fillId="0" borderId="11" xfId="0" applyFont="1" applyBorder="1"/>
    <xf numFmtId="9" fontId="0" fillId="0" borderId="12" xfId="2551" applyFont="1" applyBorder="1"/>
    <xf numFmtId="0" fontId="15" fillId="93" borderId="11" xfId="0" applyFont="1" applyFill="1" applyBorder="1" applyAlignment="1">
      <alignment wrapText="1"/>
    </xf>
    <xf numFmtId="0" fontId="15" fillId="93" borderId="24" xfId="0" applyFont="1" applyFill="1" applyBorder="1" applyAlignment="1">
      <alignment wrapText="1"/>
    </xf>
    <xf numFmtId="2" fontId="0" fillId="0" borderId="11" xfId="0" applyNumberFormat="1" applyFont="1" applyBorder="1" applyAlignment="1">
      <alignment horizontal="right" vertical="top"/>
    </xf>
    <xf numFmtId="0" fontId="0" fillId="0" borderId="11" xfId="0" applyFont="1" applyBorder="1" applyAlignment="1">
      <alignment horizontal="right" vertical="top"/>
    </xf>
    <xf numFmtId="0" fontId="114" fillId="0" borderId="11" xfId="0" applyFont="1" applyBorder="1" applyAlignment="1">
      <alignment horizontal="left"/>
    </xf>
    <xf numFmtId="0" fontId="114" fillId="0" borderId="11" xfId="0" applyFont="1" applyFill="1" applyBorder="1" applyAlignment="1">
      <alignment horizontal="left"/>
    </xf>
    <xf numFmtId="49" fontId="0" fillId="0" borderId="11" xfId="0" applyNumberFormat="1" applyFont="1" applyBorder="1" applyAlignment="1">
      <alignment vertical="top"/>
    </xf>
    <xf numFmtId="49" fontId="0" fillId="0" borderId="11" xfId="0" applyNumberFormat="1" applyFont="1" applyFill="1" applyBorder="1" applyAlignment="1">
      <alignment vertical="top"/>
    </xf>
    <xf numFmtId="2" fontId="0" fillId="0" borderId="11" xfId="0" applyNumberFormat="1" applyFont="1" applyBorder="1" applyAlignment="1">
      <alignment vertical="top"/>
    </xf>
    <xf numFmtId="0" fontId="0" fillId="0" borderId="24" xfId="0" applyFont="1" applyFill="1" applyBorder="1"/>
    <xf numFmtId="0" fontId="15" fillId="93" borderId="11" xfId="0" applyFont="1" applyFill="1" applyBorder="1" applyAlignment="1">
      <alignment vertical="top" wrapText="1"/>
    </xf>
    <xf numFmtId="2" fontId="15" fillId="93" borderId="11" xfId="0" applyNumberFormat="1" applyFont="1" applyFill="1" applyBorder="1" applyAlignment="1">
      <alignment vertical="top" wrapText="1"/>
    </xf>
    <xf numFmtId="0" fontId="129" fillId="93" borderId="11" xfId="0" applyFont="1" applyFill="1" applyBorder="1" applyAlignment="1">
      <alignment vertical="top" wrapText="1"/>
    </xf>
    <xf numFmtId="0" fontId="15" fillId="93" borderId="11" xfId="0" applyFont="1" applyFill="1" applyBorder="1" applyAlignment="1"/>
    <xf numFmtId="0" fontId="134" fillId="0" borderId="0" xfId="2552"/>
    <xf numFmtId="0" fontId="19" fillId="0" borderId="11" xfId="2552" applyFont="1" applyBorder="1"/>
    <xf numFmtId="0" fontId="19" fillId="0" borderId="0" xfId="2552" applyFont="1" applyBorder="1"/>
    <xf numFmtId="0" fontId="19" fillId="0" borderId="11" xfId="2552" applyFont="1" applyFill="1" applyBorder="1" applyAlignment="1"/>
    <xf numFmtId="0" fontId="19" fillId="0" borderId="0" xfId="2552" applyFont="1"/>
    <xf numFmtId="0" fontId="19" fillId="58" borderId="11" xfId="2552" applyFont="1" applyFill="1" applyBorder="1" applyAlignment="1">
      <alignment vertical="top" wrapText="1"/>
    </xf>
    <xf numFmtId="0" fontId="19" fillId="0" borderId="0" xfId="2552" applyFont="1" applyFill="1" applyBorder="1" applyAlignment="1">
      <alignment horizontal="center" vertical="center" wrapText="1"/>
    </xf>
    <xf numFmtId="0" fontId="77" fillId="0" borderId="0" xfId="2552" applyFont="1" applyAlignment="1">
      <alignment vertical="center"/>
    </xf>
    <xf numFmtId="0" fontId="19" fillId="98" borderId="58" xfId="2552" applyFont="1" applyFill="1" applyBorder="1" applyAlignment="1">
      <alignment horizontal="center" vertical="center" wrapText="1"/>
    </xf>
    <xf numFmtId="0" fontId="19" fillId="98" borderId="55" xfId="2552" applyFont="1" applyFill="1" applyBorder="1" applyAlignment="1">
      <alignment horizontal="center"/>
    </xf>
    <xf numFmtId="0" fontId="19" fillId="98" borderId="11" xfId="2552" applyFont="1" applyFill="1" applyBorder="1" applyAlignment="1">
      <alignment horizontal="center"/>
    </xf>
    <xf numFmtId="0" fontId="19" fillId="70" borderId="11" xfId="2552" applyFont="1" applyFill="1" applyBorder="1" applyAlignment="1">
      <alignment horizontal="center"/>
    </xf>
    <xf numFmtId="0" fontId="19" fillId="73" borderId="11" xfId="2552" applyFont="1" applyFill="1" applyBorder="1" applyAlignment="1">
      <alignment horizontal="center"/>
    </xf>
    <xf numFmtId="0" fontId="19" fillId="68" borderId="11" xfId="2552" applyFont="1" applyFill="1" applyBorder="1" applyAlignment="1">
      <alignment horizontal="center"/>
    </xf>
    <xf numFmtId="0" fontId="19" fillId="76" borderId="11" xfId="2552" applyFont="1" applyFill="1" applyBorder="1" applyAlignment="1">
      <alignment horizontal="center"/>
    </xf>
    <xf numFmtId="0" fontId="19" fillId="69" borderId="11" xfId="2552" applyFont="1" applyFill="1" applyBorder="1" applyAlignment="1">
      <alignment horizontal="center"/>
    </xf>
    <xf numFmtId="0" fontId="19" fillId="102" borderId="11" xfId="2552" applyFont="1" applyFill="1" applyBorder="1" applyAlignment="1">
      <alignment horizontal="center"/>
    </xf>
    <xf numFmtId="0" fontId="19" fillId="97" borderId="11" xfId="2552" applyFont="1" applyFill="1" applyBorder="1" applyAlignment="1">
      <alignment horizontal="center"/>
    </xf>
    <xf numFmtId="0" fontId="19" fillId="58" borderId="63" xfId="2552" applyFont="1" applyFill="1" applyBorder="1" applyAlignment="1">
      <alignment horizontal="center" vertical="center"/>
    </xf>
    <xf numFmtId="0" fontId="19" fillId="58" borderId="50" xfId="2552" applyFont="1" applyFill="1" applyBorder="1" applyAlignment="1">
      <alignment horizontal="center" vertical="center"/>
    </xf>
    <xf numFmtId="0" fontId="19" fillId="98" borderId="10" xfId="2552" applyFont="1" applyFill="1" applyBorder="1" applyAlignment="1">
      <alignment horizontal="center"/>
    </xf>
    <xf numFmtId="0" fontId="17" fillId="0" borderId="11" xfId="2552" applyFont="1" applyBorder="1"/>
    <xf numFmtId="0" fontId="77" fillId="70" borderId="12" xfId="2552" applyFont="1" applyFill="1" applyBorder="1" applyAlignment="1">
      <alignment vertical="center"/>
    </xf>
    <xf numFmtId="0" fontId="19" fillId="70" borderId="13" xfId="2552" applyFont="1" applyFill="1" applyBorder="1"/>
    <xf numFmtId="0" fontId="17" fillId="0" borderId="0" xfId="2552" applyFont="1" applyFill="1"/>
    <xf numFmtId="0" fontId="19" fillId="58" borderId="63" xfId="2552" applyFont="1" applyFill="1" applyBorder="1" applyAlignment="1">
      <alignment horizontal="center" vertical="top" wrapText="1"/>
    </xf>
    <xf numFmtId="0" fontId="19" fillId="58" borderId="50" xfId="2552" applyFont="1" applyFill="1" applyBorder="1" applyAlignment="1">
      <alignment horizontal="center" vertical="top" wrapText="1"/>
    </xf>
    <xf numFmtId="0" fontId="19" fillId="58" borderId="50" xfId="2552" applyFont="1" applyFill="1" applyBorder="1" applyAlignment="1">
      <alignment vertical="top" wrapText="1"/>
    </xf>
    <xf numFmtId="0" fontId="17" fillId="0" borderId="0" xfId="2552" applyFont="1" applyAlignment="1"/>
    <xf numFmtId="0" fontId="17" fillId="0" borderId="11" xfId="2552" applyFont="1" applyFill="1" applyBorder="1" applyAlignment="1">
      <alignment horizontal="center"/>
    </xf>
    <xf numFmtId="0" fontId="19" fillId="0" borderId="12" xfId="2552" applyFont="1" applyBorder="1" applyAlignment="1">
      <alignment horizontal="left"/>
    </xf>
    <xf numFmtId="0" fontId="19" fillId="0" borderId="11" xfId="2552" applyFont="1" applyFill="1" applyBorder="1" applyAlignment="1">
      <alignment vertical="top" wrapText="1"/>
    </xf>
    <xf numFmtId="0" fontId="17" fillId="0" borderId="11" xfId="2552" applyFont="1" applyFill="1" applyBorder="1" applyAlignment="1"/>
    <xf numFmtId="0" fontId="17" fillId="0" borderId="0" xfId="2552" applyFont="1" applyBorder="1"/>
    <xf numFmtId="0" fontId="17" fillId="0" borderId="14" xfId="2552" applyFont="1" applyBorder="1"/>
    <xf numFmtId="0" fontId="17" fillId="0" borderId="0" xfId="2552" applyFont="1" applyAlignment="1">
      <alignment horizontal="left" vertical="center" wrapText="1"/>
    </xf>
    <xf numFmtId="0" fontId="17" fillId="0" borderId="0" xfId="2552" applyFont="1" applyAlignment="1">
      <alignment wrapText="1"/>
    </xf>
    <xf numFmtId="0" fontId="17" fillId="0" borderId="11" xfId="2552" applyFont="1" applyBorder="1" applyAlignment="1">
      <alignment wrapText="1"/>
    </xf>
    <xf numFmtId="0" fontId="17" fillId="0" borderId="12" xfId="2552" applyFont="1" applyFill="1" applyBorder="1" applyAlignment="1">
      <alignment horizontal="center"/>
    </xf>
    <xf numFmtId="0" fontId="19" fillId="0" borderId="36" xfId="2552" applyFont="1" applyFill="1" applyBorder="1" applyAlignment="1">
      <alignment vertical="center" wrapText="1"/>
    </xf>
    <xf numFmtId="0" fontId="19" fillId="0" borderId="54" xfId="2552" applyFont="1" applyFill="1" applyBorder="1" applyAlignment="1">
      <alignment vertical="center" wrapText="1"/>
    </xf>
    <xf numFmtId="0" fontId="19" fillId="58" borderId="43" xfId="2552" applyFont="1" applyFill="1" applyBorder="1" applyAlignment="1">
      <alignment vertical="top" wrapText="1"/>
    </xf>
    <xf numFmtId="0" fontId="19" fillId="98" borderId="79" xfId="2552" applyFont="1" applyFill="1" applyBorder="1" applyAlignment="1">
      <alignment horizontal="center"/>
    </xf>
    <xf numFmtId="0" fontId="17" fillId="0" borderId="11" xfId="2552" applyFont="1" applyBorder="1" applyAlignment="1">
      <alignment horizontal="left"/>
    </xf>
    <xf numFmtId="0" fontId="17" fillId="0" borderId="11" xfId="2552" applyFont="1" applyBorder="1" applyAlignment="1">
      <alignment horizontal="center" vertical="center" wrapText="1"/>
    </xf>
    <xf numFmtId="0" fontId="17" fillId="0" borderId="11" xfId="2552" applyFont="1" applyBorder="1" applyAlignment="1">
      <alignment vertical="center" wrapText="1"/>
    </xf>
    <xf numFmtId="0" fontId="19" fillId="0" borderId="11" xfId="2552" applyFont="1" applyBorder="1" applyAlignment="1">
      <alignment horizontal="center"/>
    </xf>
    <xf numFmtId="0" fontId="17" fillId="0" borderId="0" xfId="2552" applyFont="1" applyFill="1" applyAlignment="1">
      <alignment horizontal="left" vertical="center" wrapText="1"/>
    </xf>
    <xf numFmtId="0" fontId="17" fillId="0" borderId="0" xfId="2552" applyFont="1" applyFill="1" applyBorder="1" applyAlignment="1">
      <alignment horizontal="center"/>
    </xf>
    <xf numFmtId="0" fontId="17" fillId="0" borderId="0" xfId="2552" applyFont="1" applyAlignment="1">
      <alignment horizontal="center"/>
    </xf>
    <xf numFmtId="0" fontId="17" fillId="0" borderId="0" xfId="2552" applyFont="1" applyBorder="1" applyAlignment="1">
      <alignment vertical="center" wrapText="1"/>
    </xf>
    <xf numFmtId="0" fontId="17" fillId="97" borderId="11" xfId="2552" applyFont="1" applyFill="1" applyBorder="1"/>
    <xf numFmtId="0" fontId="17" fillId="0" borderId="11" xfId="2552" applyFont="1" applyBorder="1" applyAlignment="1">
      <alignment horizontal="center"/>
    </xf>
    <xf numFmtId="0" fontId="17" fillId="70" borderId="13" xfId="2552" applyFont="1" applyFill="1" applyBorder="1"/>
    <xf numFmtId="0" fontId="17" fillId="0" borderId="67" xfId="2556" applyNumberFormat="1" applyFont="1" applyFill="1" applyBorder="1" applyAlignment="1">
      <alignment horizontal="center" vertical="center" wrapText="1" readingOrder="1"/>
    </xf>
    <xf numFmtId="0" fontId="17" fillId="0" borderId="70" xfId="2556" applyNumberFormat="1" applyFont="1" applyFill="1" applyBorder="1" applyAlignment="1">
      <alignment horizontal="left" vertical="top" wrapText="1" readingOrder="1"/>
    </xf>
    <xf numFmtId="0" fontId="17" fillId="0" borderId="11" xfId="2553" applyFont="1" applyFill="1" applyBorder="1" applyAlignment="1">
      <alignment horizontal="center" wrapText="1"/>
    </xf>
    <xf numFmtId="0" fontId="17" fillId="105" borderId="70" xfId="2556" applyNumberFormat="1" applyFont="1" applyFill="1" applyBorder="1" applyAlignment="1">
      <alignment horizontal="left" vertical="top" wrapText="1" readingOrder="1"/>
    </xf>
    <xf numFmtId="0" fontId="17" fillId="0" borderId="11" xfId="2553" applyFont="1" applyFill="1" applyBorder="1" applyAlignment="1">
      <alignment wrapText="1"/>
    </xf>
    <xf numFmtId="0" fontId="17" fillId="0" borderId="67" xfId="2552" applyNumberFormat="1" applyFont="1" applyFill="1" applyBorder="1" applyAlignment="1">
      <alignment horizontal="center" vertical="center" wrapText="1" readingOrder="1"/>
    </xf>
    <xf numFmtId="0" fontId="17" fillId="99" borderId="55" xfId="2553" applyFont="1" applyFill="1" applyBorder="1" applyAlignment="1">
      <alignment horizontal="center" wrapText="1"/>
    </xf>
    <xf numFmtId="0" fontId="19" fillId="99" borderId="55" xfId="2553" applyFont="1" applyFill="1" applyBorder="1" applyAlignment="1">
      <alignment horizontal="right" wrapText="1"/>
    </xf>
    <xf numFmtId="0" fontId="17" fillId="0" borderId="67" xfId="2558" applyNumberFormat="1" applyFont="1" applyFill="1" applyBorder="1" applyAlignment="1">
      <alignment horizontal="center" vertical="center" wrapText="1" readingOrder="1"/>
    </xf>
    <xf numFmtId="0" fontId="17" fillId="0" borderId="70" xfId="2558" applyNumberFormat="1" applyFont="1" applyFill="1" applyBorder="1" applyAlignment="1">
      <alignment horizontal="left" vertical="top" wrapText="1" readingOrder="1"/>
    </xf>
    <xf numFmtId="0" fontId="17" fillId="97" borderId="11" xfId="2553" applyFont="1" applyFill="1" applyBorder="1" applyAlignment="1">
      <alignment wrapText="1"/>
    </xf>
    <xf numFmtId="0" fontId="17" fillId="105" borderId="70" xfId="2558" applyNumberFormat="1" applyFont="1" applyFill="1" applyBorder="1" applyAlignment="1">
      <alignment horizontal="left" vertical="top" wrapText="1" readingOrder="1"/>
    </xf>
    <xf numFmtId="0" fontId="17" fillId="0" borderId="70" xfId="2560" applyNumberFormat="1" applyFont="1" applyFill="1" applyBorder="1" applyAlignment="1">
      <alignment horizontal="left" vertical="top" wrapText="1" readingOrder="1"/>
    </xf>
    <xf numFmtId="0" fontId="17" fillId="100" borderId="11" xfId="2553" applyFont="1" applyFill="1" applyBorder="1" applyAlignment="1">
      <alignment horizontal="center" wrapText="1"/>
    </xf>
    <xf numFmtId="0" fontId="17" fillId="100" borderId="11" xfId="2553" applyFont="1" applyFill="1" applyBorder="1" applyAlignment="1">
      <alignment wrapText="1"/>
    </xf>
    <xf numFmtId="0" fontId="17" fillId="0" borderId="11" xfId="2553" applyFont="1" applyFill="1" applyBorder="1" applyAlignment="1">
      <alignment horizontal="center" vertical="center" wrapText="1"/>
    </xf>
    <xf numFmtId="0" fontId="17" fillId="0" borderId="11" xfId="2553" applyFont="1" applyFill="1" applyBorder="1" applyAlignment="1">
      <alignment horizontal="left" wrapText="1"/>
    </xf>
    <xf numFmtId="0" fontId="17" fillId="71" borderId="11" xfId="2553" applyFont="1" applyFill="1" applyBorder="1" applyAlignment="1">
      <alignment wrapText="1"/>
    </xf>
    <xf numFmtId="0" fontId="17" fillId="98" borderId="11" xfId="2552" applyFont="1" applyFill="1" applyBorder="1" applyAlignment="1">
      <alignment horizontal="center"/>
    </xf>
    <xf numFmtId="0" fontId="17" fillId="105" borderId="70" xfId="2552" applyNumberFormat="1" applyFont="1" applyFill="1" applyBorder="1" applyAlignment="1">
      <alignment horizontal="left" vertical="top" wrapText="1" readingOrder="1"/>
    </xf>
    <xf numFmtId="0" fontId="17" fillId="106" borderId="70" xfId="2552" applyNumberFormat="1" applyFont="1" applyFill="1" applyBorder="1" applyAlignment="1">
      <alignment horizontal="left" vertical="top" wrapText="1" readingOrder="1"/>
    </xf>
    <xf numFmtId="0" fontId="17" fillId="71" borderId="11" xfId="2553" applyFont="1" applyFill="1" applyBorder="1" applyAlignment="1">
      <alignment vertical="top" wrapText="1"/>
    </xf>
    <xf numFmtId="0" fontId="17" fillId="35" borderId="11" xfId="2553" applyFont="1" applyFill="1" applyBorder="1" applyAlignment="1">
      <alignment vertical="top" wrapText="1"/>
    </xf>
    <xf numFmtId="0" fontId="17" fillId="0" borderId="70" xfId="2552" applyNumberFormat="1" applyFont="1" applyFill="1" applyBorder="1" applyAlignment="1">
      <alignment horizontal="left" vertical="top" wrapText="1" readingOrder="1"/>
    </xf>
    <xf numFmtId="0" fontId="17" fillId="101" borderId="11" xfId="2553" applyFont="1" applyFill="1" applyBorder="1" applyAlignment="1">
      <alignment wrapText="1"/>
    </xf>
    <xf numFmtId="0" fontId="17" fillId="0" borderId="67" xfId="2568" applyNumberFormat="1" applyFont="1" applyFill="1" applyBorder="1" applyAlignment="1">
      <alignment horizontal="center" vertical="center" wrapText="1" readingOrder="1"/>
    </xf>
    <xf numFmtId="0" fontId="17" fillId="0" borderId="70" xfId="2568" applyNumberFormat="1" applyFont="1" applyFill="1" applyBorder="1" applyAlignment="1">
      <alignment horizontal="left" vertical="top" wrapText="1" readingOrder="1"/>
    </xf>
    <xf numFmtId="0" fontId="17" fillId="105" borderId="70" xfId="2568" applyNumberFormat="1" applyFont="1" applyFill="1" applyBorder="1" applyAlignment="1">
      <alignment horizontal="left" vertical="top" wrapText="1" readingOrder="1"/>
    </xf>
    <xf numFmtId="0" fontId="17" fillId="106" borderId="70" xfId="2568" applyNumberFormat="1" applyFont="1" applyFill="1" applyBorder="1" applyAlignment="1">
      <alignment horizontal="left" vertical="top" wrapText="1" readingOrder="1"/>
    </xf>
    <xf numFmtId="0" fontId="17" fillId="0" borderId="48" xfId="2553" applyFont="1" applyFill="1" applyBorder="1" applyAlignment="1">
      <alignment wrapText="1"/>
    </xf>
    <xf numFmtId="0" fontId="17" fillId="0" borderId="0" xfId="2553" applyFont="1" applyFill="1" applyBorder="1" applyAlignment="1">
      <alignment horizontal="center" wrapText="1"/>
    </xf>
    <xf numFmtId="0" fontId="19" fillId="0" borderId="0" xfId="2553" applyFont="1" applyFill="1" applyBorder="1" applyAlignment="1">
      <alignment horizontal="right" wrapText="1"/>
    </xf>
    <xf numFmtId="0" fontId="19" fillId="84" borderId="11" xfId="2553" applyFont="1" applyFill="1" applyBorder="1" applyAlignment="1">
      <alignment horizontal="right" wrapText="1"/>
    </xf>
    <xf numFmtId="0" fontId="17" fillId="71" borderId="11" xfId="2552" applyFont="1" applyFill="1" applyBorder="1" applyAlignment="1">
      <alignment horizontal="center" vertical="center"/>
    </xf>
    <xf numFmtId="0" fontId="17" fillId="0" borderId="11" xfId="2552" applyFont="1" applyBorder="1" applyAlignment="1">
      <alignment horizontal="left" vertical="center" wrapText="1"/>
    </xf>
    <xf numFmtId="0" fontId="17" fillId="97" borderId="11" xfId="2552" applyFont="1" applyFill="1" applyBorder="1" applyAlignment="1">
      <alignment horizontal="center" vertical="center" wrapText="1"/>
    </xf>
    <xf numFmtId="0" fontId="17" fillId="97" borderId="11" xfId="2552" applyFont="1" applyFill="1" applyBorder="1" applyAlignment="1">
      <alignment vertical="center" wrapText="1"/>
    </xf>
    <xf numFmtId="0" fontId="17" fillId="0" borderId="0" xfId="2556" applyNumberFormat="1" applyFont="1" applyFill="1" applyBorder="1" applyAlignment="1">
      <alignment horizontal="left" vertical="top" wrapText="1" readingOrder="1"/>
    </xf>
    <xf numFmtId="0" fontId="17" fillId="0" borderId="0" xfId="2552" applyFont="1" applyBorder="1" applyAlignment="1">
      <alignment horizontal="left" vertical="center" wrapText="1"/>
    </xf>
    <xf numFmtId="0" fontId="17" fillId="97" borderId="0" xfId="2552" applyFont="1" applyFill="1" applyBorder="1" applyAlignment="1">
      <alignment vertical="center" wrapText="1"/>
    </xf>
    <xf numFmtId="0" fontId="19" fillId="0" borderId="0" xfId="2552" applyFont="1" applyBorder="1" applyAlignment="1">
      <alignment horizontal="center"/>
    </xf>
    <xf numFmtId="0" fontId="17" fillId="33" borderId="48" xfId="1" applyFill="1" applyBorder="1" applyAlignment="1">
      <alignment vertical="center"/>
    </xf>
    <xf numFmtId="0" fontId="120" fillId="96" borderId="50" xfId="0" applyFont="1" applyFill="1" applyBorder="1"/>
    <xf numFmtId="0" fontId="117" fillId="96" borderId="50" xfId="0" applyFont="1" applyFill="1" applyBorder="1"/>
    <xf numFmtId="0" fontId="117" fillId="96" borderId="11" xfId="0" applyFont="1" applyFill="1" applyBorder="1"/>
    <xf numFmtId="0" fontId="120" fillId="96" borderId="11" xfId="0" applyFont="1" applyFill="1" applyBorder="1"/>
    <xf numFmtId="0" fontId="117" fillId="96" borderId="10" xfId="0" applyFont="1" applyFill="1" applyBorder="1"/>
    <xf numFmtId="0" fontId="117" fillId="96" borderId="55" xfId="0" applyFont="1" applyFill="1" applyBorder="1"/>
    <xf numFmtId="0" fontId="117" fillId="96" borderId="50" xfId="0" applyFont="1" applyFill="1" applyBorder="1" applyAlignment="1">
      <alignment horizontal="right"/>
    </xf>
    <xf numFmtId="0" fontId="117" fillId="96" borderId="55" xfId="0" applyFont="1" applyFill="1" applyBorder="1" applyAlignment="1">
      <alignment horizontal="right"/>
    </xf>
    <xf numFmtId="9" fontId="117" fillId="96" borderId="11" xfId="2551" applyFont="1" applyFill="1" applyBorder="1" applyAlignment="1">
      <alignment horizontal="right"/>
    </xf>
    <xf numFmtId="0" fontId="117" fillId="96" borderId="11" xfId="0" applyFont="1" applyFill="1" applyBorder="1" applyAlignment="1">
      <alignment horizontal="right"/>
    </xf>
    <xf numFmtId="0" fontId="120" fillId="96" borderId="50" xfId="0" applyFont="1" applyFill="1" applyBorder="1" applyProtection="1"/>
    <xf numFmtId="0" fontId="117" fillId="96" borderId="11" xfId="0" applyFont="1" applyFill="1" applyBorder="1" applyProtection="1"/>
    <xf numFmtId="0" fontId="120" fillId="96" borderId="55" xfId="0" applyFont="1" applyFill="1" applyBorder="1" applyProtection="1"/>
    <xf numFmtId="0" fontId="117" fillId="96" borderId="55" xfId="0" applyFont="1" applyFill="1" applyBorder="1" applyAlignment="1">
      <alignment horizontal="right" wrapText="1"/>
    </xf>
    <xf numFmtId="0" fontId="120" fillId="107" borderId="50" xfId="0" applyFont="1" applyFill="1" applyBorder="1"/>
    <xf numFmtId="0" fontId="117" fillId="107" borderId="50" xfId="0" applyFont="1" applyFill="1" applyBorder="1"/>
    <xf numFmtId="0" fontId="117" fillId="107" borderId="43" xfId="0" applyFont="1" applyFill="1" applyBorder="1"/>
    <xf numFmtId="0" fontId="117" fillId="107" borderId="11" xfId="0" applyFont="1" applyFill="1" applyBorder="1"/>
    <xf numFmtId="0" fontId="117" fillId="107" borderId="11" xfId="0" applyFont="1" applyFill="1" applyBorder="1" applyAlignment="1">
      <alignment horizontal="right"/>
    </xf>
    <xf numFmtId="0" fontId="117" fillId="107" borderId="12" xfId="0" applyFont="1" applyFill="1" applyBorder="1"/>
    <xf numFmtId="0" fontId="120" fillId="107" borderId="11" xfId="0" applyFont="1" applyFill="1" applyBorder="1"/>
    <xf numFmtId="0" fontId="117" fillId="107" borderId="10" xfId="0" applyFont="1" applyFill="1" applyBorder="1"/>
    <xf numFmtId="0" fontId="117" fillId="107" borderId="48" xfId="0" applyFont="1" applyFill="1" applyBorder="1"/>
    <xf numFmtId="0" fontId="117" fillId="107" borderId="10" xfId="0" applyFont="1" applyFill="1" applyBorder="1" applyAlignment="1">
      <alignment horizontal="right"/>
    </xf>
    <xf numFmtId="0" fontId="117" fillId="107" borderId="55" xfId="0" applyFont="1" applyFill="1" applyBorder="1"/>
    <xf numFmtId="0" fontId="117" fillId="107" borderId="55" xfId="0" applyFont="1" applyFill="1" applyBorder="1" applyAlignment="1">
      <alignment horizontal="right"/>
    </xf>
    <xf numFmtId="0" fontId="117" fillId="107" borderId="60" xfId="0" applyFont="1" applyFill="1" applyBorder="1"/>
    <xf numFmtId="0" fontId="117" fillId="107" borderId="50" xfId="0" applyFont="1" applyFill="1" applyBorder="1" applyAlignment="1">
      <alignment horizontal="right"/>
    </xf>
    <xf numFmtId="9" fontId="117" fillId="107" borderId="11" xfId="2551" applyFont="1" applyFill="1" applyBorder="1" applyAlignment="1">
      <alignment horizontal="right"/>
    </xf>
    <xf numFmtId="0" fontId="120" fillId="107" borderId="50" xfId="0" applyFont="1" applyFill="1" applyBorder="1" applyProtection="1"/>
    <xf numFmtId="185" fontId="117" fillId="107" borderId="43" xfId="0" applyNumberFormat="1" applyFont="1" applyFill="1" applyBorder="1" applyAlignment="1" applyProtection="1">
      <alignment vertical="top"/>
    </xf>
    <xf numFmtId="0" fontId="117" fillId="107" borderId="11" xfId="0" applyFont="1" applyFill="1" applyBorder="1" applyProtection="1"/>
    <xf numFmtId="185" fontId="117" fillId="107" borderId="12" xfId="0" applyNumberFormat="1" applyFont="1" applyFill="1" applyBorder="1" applyAlignment="1" applyProtection="1">
      <alignment vertical="top"/>
    </xf>
    <xf numFmtId="0" fontId="120" fillId="107" borderId="55" xfId="0" applyFont="1" applyFill="1" applyBorder="1" applyProtection="1"/>
    <xf numFmtId="0" fontId="117" fillId="107" borderId="55" xfId="0" applyFont="1" applyFill="1" applyBorder="1" applyAlignment="1">
      <alignment horizontal="right" wrapText="1"/>
    </xf>
    <xf numFmtId="185" fontId="117" fillId="107" borderId="60" xfId="0" applyNumberFormat="1" applyFont="1" applyFill="1" applyBorder="1" applyAlignment="1" applyProtection="1">
      <alignment vertical="top"/>
    </xf>
    <xf numFmtId="0" fontId="0" fillId="0" borderId="14" xfId="0" applyBorder="1"/>
    <xf numFmtId="0" fontId="15" fillId="0" borderId="14" xfId="0" applyFont="1" applyBorder="1"/>
    <xf numFmtId="0" fontId="0" fillId="0" borderId="14" xfId="0" applyFill="1" applyBorder="1"/>
    <xf numFmtId="0" fontId="1" fillId="0" borderId="12" xfId="0" applyFont="1" applyBorder="1"/>
    <xf numFmtId="0" fontId="1" fillId="0" borderId="12" xfId="0" applyFont="1" applyBorder="1" applyAlignment="1">
      <alignment horizontal="right"/>
    </xf>
    <xf numFmtId="0" fontId="1" fillId="35" borderId="12" xfId="0" applyFont="1" applyFill="1" applyBorder="1" applyAlignment="1">
      <alignment horizontal="right"/>
    </xf>
    <xf numFmtId="0" fontId="1" fillId="35" borderId="12" xfId="0" applyFont="1" applyFill="1" applyBorder="1"/>
    <xf numFmtId="0" fontId="15" fillId="93" borderId="32" xfId="0" applyFont="1" applyFill="1" applyBorder="1" applyAlignment="1">
      <alignment wrapText="1"/>
    </xf>
    <xf numFmtId="0" fontId="15" fillId="93" borderId="65" xfId="0" applyFont="1" applyFill="1" applyBorder="1" applyAlignment="1">
      <alignment wrapText="1"/>
    </xf>
    <xf numFmtId="0" fontId="15" fillId="0" borderId="41" xfId="0" applyFont="1" applyBorder="1"/>
    <xf numFmtId="0" fontId="15" fillId="0" borderId="48" xfId="0" applyFont="1" applyBorder="1"/>
    <xf numFmtId="9" fontId="0" fillId="0" borderId="11" xfId="2551" applyFont="1" applyBorder="1"/>
    <xf numFmtId="0" fontId="112" fillId="35" borderId="0" xfId="2550" applyFill="1"/>
    <xf numFmtId="0" fontId="135" fillId="35" borderId="0" xfId="0" applyFont="1" applyFill="1"/>
    <xf numFmtId="0" fontId="124" fillId="92" borderId="47" xfId="0" applyFont="1" applyFill="1" applyBorder="1" applyAlignment="1">
      <alignment horizontal="left" vertical="top" wrapText="1"/>
    </xf>
    <xf numFmtId="0" fontId="124" fillId="35" borderId="47" xfId="0" applyFont="1" applyFill="1" applyBorder="1" applyAlignment="1">
      <alignment horizontal="left" vertical="top" wrapText="1"/>
    </xf>
    <xf numFmtId="0" fontId="127" fillId="35" borderId="0" xfId="0" applyFont="1" applyFill="1" applyBorder="1" applyAlignment="1">
      <alignment horizontal="left" wrapText="1"/>
    </xf>
    <xf numFmtId="0" fontId="120" fillId="35" borderId="42" xfId="0" applyFont="1" applyFill="1" applyBorder="1" applyAlignment="1">
      <alignment horizontal="left"/>
    </xf>
    <xf numFmtId="0" fontId="120" fillId="35" borderId="47" xfId="0" applyFont="1" applyFill="1" applyBorder="1" applyAlignment="1">
      <alignment horizontal="left"/>
    </xf>
    <xf numFmtId="0" fontId="121" fillId="96" borderId="43" xfId="0" applyFont="1" applyFill="1" applyBorder="1" applyAlignment="1">
      <alignment horizontal="center"/>
    </xf>
    <xf numFmtId="0" fontId="121" fillId="96" borderId="44" xfId="0" applyFont="1" applyFill="1" applyBorder="1" applyAlignment="1">
      <alignment horizontal="center"/>
    </xf>
    <xf numFmtId="0" fontId="121" fillId="96" borderId="45" xfId="0" applyFont="1" applyFill="1" applyBorder="1" applyAlignment="1">
      <alignment horizontal="center"/>
    </xf>
    <xf numFmtId="0" fontId="121" fillId="107" borderId="43" xfId="0" applyFont="1" applyFill="1" applyBorder="1" applyAlignment="1">
      <alignment horizontal="center"/>
    </xf>
    <xf numFmtId="0" fontId="121" fillId="107" borderId="44" xfId="0" applyFont="1" applyFill="1" applyBorder="1" applyAlignment="1">
      <alignment horizontal="center"/>
    </xf>
    <xf numFmtId="0" fontId="121" fillId="107" borderId="45" xfId="0" applyFont="1" applyFill="1" applyBorder="1" applyAlignment="1">
      <alignment horizontal="center"/>
    </xf>
    <xf numFmtId="0" fontId="122" fillId="96" borderId="48" xfId="0" applyFont="1" applyFill="1" applyBorder="1" applyAlignment="1">
      <alignment horizontal="center" vertical="center"/>
    </xf>
    <xf numFmtId="0" fontId="122" fillId="96" borderId="28" xfId="0" applyFont="1" applyFill="1" applyBorder="1" applyAlignment="1">
      <alignment horizontal="center" vertical="center"/>
    </xf>
    <xf numFmtId="0" fontId="122" fillId="96" borderId="41" xfId="0" applyFont="1" applyFill="1" applyBorder="1" applyAlignment="1">
      <alignment horizontal="center" vertical="center"/>
    </xf>
    <xf numFmtId="0" fontId="122" fillId="107" borderId="48" xfId="0" applyFont="1" applyFill="1" applyBorder="1" applyAlignment="1">
      <alignment horizontal="center" vertical="center"/>
    </xf>
    <xf numFmtId="0" fontId="122" fillId="107" borderId="28" xfId="0" applyFont="1" applyFill="1" applyBorder="1" applyAlignment="1">
      <alignment horizontal="center" vertical="center"/>
    </xf>
    <xf numFmtId="0" fontId="122" fillId="107" borderId="41" xfId="0" applyFont="1" applyFill="1" applyBorder="1" applyAlignment="1">
      <alignment horizontal="center" vertical="center"/>
    </xf>
    <xf numFmtId="0" fontId="117" fillId="35" borderId="0" xfId="0" applyFont="1" applyFill="1" applyAlignment="1">
      <alignment horizontal="left"/>
    </xf>
    <xf numFmtId="0" fontId="127" fillId="35" borderId="57" xfId="0" applyFont="1" applyFill="1" applyBorder="1" applyAlignment="1">
      <alignment horizontal="left" wrapText="1"/>
    </xf>
    <xf numFmtId="0" fontId="120" fillId="35" borderId="42" xfId="0" applyFont="1" applyFill="1" applyBorder="1" applyAlignment="1" applyProtection="1">
      <alignment horizontal="center" vertical="top" wrapText="1"/>
    </xf>
    <xf numFmtId="0" fontId="120" fillId="35" borderId="47" xfId="0" applyFont="1" applyFill="1" applyBorder="1" applyAlignment="1" applyProtection="1">
      <alignment horizontal="center" vertical="top" wrapText="1"/>
    </xf>
    <xf numFmtId="0" fontId="120" fillId="35" borderId="59" xfId="0" applyFont="1" applyFill="1" applyBorder="1" applyAlignment="1" applyProtection="1">
      <alignment horizontal="center" vertical="top" wrapText="1"/>
    </xf>
    <xf numFmtId="0" fontId="117" fillId="35" borderId="0" xfId="0" applyFont="1" applyFill="1" applyAlignment="1">
      <alignment horizontal="left" wrapText="1"/>
    </xf>
    <xf numFmtId="0" fontId="19" fillId="90" borderId="10" xfId="1" applyFont="1" applyFill="1" applyBorder="1" applyAlignment="1">
      <alignment horizontal="center" vertical="center"/>
    </xf>
    <xf numFmtId="0" fontId="19" fillId="90" borderId="15" xfId="1" applyFont="1" applyFill="1" applyBorder="1" applyAlignment="1">
      <alignment horizontal="center" vertical="center"/>
    </xf>
    <xf numFmtId="0" fontId="19" fillId="89" borderId="12" xfId="1" applyFont="1" applyFill="1" applyBorder="1" applyAlignment="1">
      <alignment horizontal="center" vertical="center"/>
    </xf>
    <xf numFmtId="0" fontId="19" fillId="89" borderId="13" xfId="1" applyFont="1" applyFill="1" applyBorder="1" applyAlignment="1">
      <alignment horizontal="center" vertical="center"/>
    </xf>
    <xf numFmtId="0" fontId="19" fillId="89" borderId="14" xfId="1" applyFont="1" applyFill="1" applyBorder="1" applyAlignment="1">
      <alignment horizontal="center" vertical="center"/>
    </xf>
    <xf numFmtId="0" fontId="19" fillId="86" borderId="12" xfId="1" applyFont="1" applyFill="1" applyBorder="1" applyAlignment="1">
      <alignment horizontal="center" vertical="center"/>
    </xf>
    <xf numFmtId="0" fontId="19" fillId="86" borderId="13" xfId="1" applyFont="1" applyFill="1" applyBorder="1" applyAlignment="1">
      <alignment horizontal="center" vertical="center"/>
    </xf>
    <xf numFmtId="0" fontId="19" fillId="86" borderId="14" xfId="1" applyFont="1" applyFill="1" applyBorder="1" applyAlignment="1">
      <alignment horizontal="center" vertical="center"/>
    </xf>
    <xf numFmtId="0" fontId="19" fillId="85" borderId="12" xfId="1" applyFont="1" applyFill="1" applyBorder="1" applyAlignment="1">
      <alignment horizontal="center" vertical="center"/>
    </xf>
    <xf numFmtId="0" fontId="19" fillId="85" borderId="13" xfId="1" applyFont="1" applyFill="1" applyBorder="1" applyAlignment="1">
      <alignment horizontal="center" vertical="center"/>
    </xf>
    <xf numFmtId="0" fontId="19" fillId="85" borderId="14" xfId="1" applyFont="1" applyFill="1" applyBorder="1" applyAlignment="1">
      <alignment horizontal="center" vertical="center"/>
    </xf>
    <xf numFmtId="0" fontId="17" fillId="0" borderId="67" xfId="2556" applyNumberFormat="1" applyFont="1" applyFill="1" applyBorder="1" applyAlignment="1">
      <alignment horizontal="center" vertical="center" wrapText="1" readingOrder="1"/>
    </xf>
    <xf numFmtId="0" fontId="17" fillId="0" borderId="71" xfId="2556" applyNumberFormat="1" applyFont="1" applyFill="1" applyBorder="1" applyAlignment="1">
      <alignment horizontal="center" vertical="center" wrapText="1" readingOrder="1"/>
    </xf>
    <xf numFmtId="0" fontId="17" fillId="0" borderId="72" xfId="2556" applyNumberFormat="1" applyFont="1" applyFill="1" applyBorder="1" applyAlignment="1">
      <alignment horizontal="center" vertical="center" wrapText="1" readingOrder="1"/>
    </xf>
    <xf numFmtId="0" fontId="17" fillId="0" borderId="10" xfId="2553" applyFont="1" applyFill="1" applyBorder="1" applyAlignment="1">
      <alignment horizontal="center" vertical="center" wrapText="1"/>
    </xf>
    <xf numFmtId="0" fontId="17" fillId="0" borderId="24" xfId="2553" applyFont="1" applyFill="1" applyBorder="1" applyAlignment="1">
      <alignment horizontal="center" vertical="center" wrapText="1"/>
    </xf>
    <xf numFmtId="0" fontId="17" fillId="0" borderId="15" xfId="2553" applyFont="1" applyFill="1" applyBorder="1" applyAlignment="1">
      <alignment horizontal="center" vertical="center" wrapText="1"/>
    </xf>
    <xf numFmtId="0" fontId="17" fillId="0" borderId="67" xfId="2568" applyNumberFormat="1" applyFont="1" applyFill="1" applyBorder="1" applyAlignment="1">
      <alignment horizontal="center" vertical="center" wrapText="1" readingOrder="1"/>
    </xf>
    <xf numFmtId="0" fontId="17" fillId="0" borderId="71" xfId="2568" applyNumberFormat="1" applyFont="1" applyFill="1" applyBorder="1" applyAlignment="1">
      <alignment horizontal="center" vertical="center" wrapText="1" readingOrder="1"/>
    </xf>
    <xf numFmtId="0" fontId="17" fillId="0" borderId="72" xfId="2568" applyNumberFormat="1" applyFont="1" applyFill="1" applyBorder="1" applyAlignment="1">
      <alignment horizontal="center" vertical="center" wrapText="1" readingOrder="1"/>
    </xf>
    <xf numFmtId="0" fontId="19" fillId="104" borderId="73" xfId="2552" applyFont="1" applyFill="1" applyBorder="1" applyAlignment="1">
      <alignment horizontal="center" vertical="center" wrapText="1"/>
    </xf>
    <xf numFmtId="0" fontId="19" fillId="104" borderId="74" xfId="2552" applyFont="1" applyFill="1" applyBorder="1" applyAlignment="1">
      <alignment horizontal="center" vertical="center" wrapText="1"/>
    </xf>
    <xf numFmtId="0" fontId="19" fillId="104" borderId="75" xfId="2552" applyFont="1" applyFill="1" applyBorder="1" applyAlignment="1">
      <alignment horizontal="center" vertical="center" wrapText="1"/>
    </xf>
    <xf numFmtId="0" fontId="17" fillId="0" borderId="76" xfId="2560" applyNumberFormat="1" applyFont="1" applyFill="1" applyBorder="1" applyAlignment="1">
      <alignment horizontal="center" vertical="center" wrapText="1" readingOrder="1"/>
    </xf>
    <xf numFmtId="0" fontId="17" fillId="0" borderId="77" xfId="2560" applyNumberFormat="1" applyFont="1" applyFill="1" applyBorder="1" applyAlignment="1">
      <alignment horizontal="center" vertical="center" wrapText="1" readingOrder="1"/>
    </xf>
    <xf numFmtId="0" fontId="17" fillId="0" borderId="78" xfId="2560" applyNumberFormat="1" applyFont="1" applyFill="1" applyBorder="1" applyAlignment="1">
      <alignment horizontal="center" vertical="center" wrapText="1" readingOrder="1"/>
    </xf>
    <xf numFmtId="0" fontId="19" fillId="84" borderId="66" xfId="2552" applyFont="1" applyFill="1" applyBorder="1" applyAlignment="1">
      <alignment horizontal="center" vertical="center" wrapText="1"/>
    </xf>
    <xf numFmtId="0" fontId="19" fillId="84" borderId="47" xfId="2552" applyFont="1" applyFill="1" applyBorder="1" applyAlignment="1">
      <alignment horizontal="center" vertical="center" wrapText="1"/>
    </xf>
    <xf numFmtId="0" fontId="19" fillId="84" borderId="59" xfId="2552" applyFont="1" applyFill="1" applyBorder="1" applyAlignment="1">
      <alignment horizontal="center" vertical="center" wrapText="1"/>
    </xf>
    <xf numFmtId="0" fontId="17" fillId="0" borderId="11" xfId="2553" applyFont="1" applyFill="1" applyBorder="1" applyAlignment="1">
      <alignment horizontal="center" vertical="center" wrapText="1"/>
    </xf>
    <xf numFmtId="0" fontId="17" fillId="0" borderId="67" xfId="2558" applyNumberFormat="1" applyFont="1" applyFill="1" applyBorder="1" applyAlignment="1">
      <alignment horizontal="center" vertical="center" wrapText="1" readingOrder="1"/>
    </xf>
    <xf numFmtId="0" fontId="17" fillId="0" borderId="71" xfId="2558" applyNumberFormat="1" applyFont="1" applyFill="1" applyBorder="1" applyAlignment="1">
      <alignment horizontal="center" vertical="center" wrapText="1" readingOrder="1"/>
    </xf>
    <xf numFmtId="0" fontId="17" fillId="0" borderId="72" xfId="2558" applyNumberFormat="1" applyFont="1" applyFill="1" applyBorder="1" applyAlignment="1">
      <alignment horizontal="center" vertical="center" wrapText="1" readingOrder="1"/>
    </xf>
    <xf numFmtId="0" fontId="19" fillId="68" borderId="28" xfId="2552" applyFont="1" applyFill="1" applyBorder="1" applyAlignment="1">
      <alignment horizontal="center" vertical="center" wrapText="1"/>
    </xf>
    <xf numFmtId="0" fontId="19" fillId="68" borderId="0" xfId="2552" applyFont="1" applyFill="1" applyBorder="1" applyAlignment="1">
      <alignment horizontal="center" vertical="center" wrapText="1"/>
    </xf>
    <xf numFmtId="0" fontId="19" fillId="68" borderId="16" xfId="2552" applyFont="1" applyFill="1" applyBorder="1" applyAlignment="1">
      <alignment horizontal="center" vertical="center" wrapText="1"/>
    </xf>
    <xf numFmtId="0" fontId="19" fillId="98" borderId="28" xfId="2552" applyFont="1" applyFill="1" applyBorder="1" applyAlignment="1">
      <alignment horizontal="center" vertical="center" wrapText="1"/>
    </xf>
    <xf numFmtId="0" fontId="19" fillId="98" borderId="0" xfId="2552" applyFont="1" applyFill="1" applyBorder="1" applyAlignment="1">
      <alignment horizontal="center" vertical="center" wrapText="1"/>
    </xf>
    <xf numFmtId="0" fontId="19" fillId="98" borderId="38" xfId="2552" applyFont="1" applyFill="1" applyBorder="1" applyAlignment="1">
      <alignment horizontal="center" vertical="center" wrapText="1"/>
    </xf>
    <xf numFmtId="0" fontId="19" fillId="76" borderId="73" xfId="2552" applyFont="1" applyFill="1" applyBorder="1" applyAlignment="1">
      <alignment horizontal="center" vertical="center" wrapText="1"/>
    </xf>
    <xf numFmtId="0" fontId="19" fillId="76" borderId="74" xfId="2552" applyFont="1" applyFill="1" applyBorder="1" applyAlignment="1">
      <alignment horizontal="center" vertical="center" wrapText="1"/>
    </xf>
    <xf numFmtId="0" fontId="19" fillId="76" borderId="75" xfId="2552" applyFont="1" applyFill="1" applyBorder="1" applyAlignment="1">
      <alignment horizontal="center" vertical="center" wrapText="1"/>
    </xf>
    <xf numFmtId="0" fontId="19" fillId="103" borderId="66" xfId="2552" applyFont="1" applyFill="1" applyBorder="1" applyAlignment="1">
      <alignment horizontal="center" vertical="center"/>
    </xf>
    <xf numFmtId="0" fontId="19" fillId="103" borderId="47" xfId="2552" applyFont="1" applyFill="1" applyBorder="1" applyAlignment="1">
      <alignment horizontal="center" vertical="center"/>
    </xf>
    <xf numFmtId="0" fontId="19" fillId="103" borderId="59" xfId="2552" applyFont="1" applyFill="1" applyBorder="1" applyAlignment="1">
      <alignment horizontal="center" vertical="center"/>
    </xf>
    <xf numFmtId="0" fontId="19" fillId="71" borderId="66" xfId="2552" applyFont="1" applyFill="1" applyBorder="1" applyAlignment="1">
      <alignment horizontal="center" vertical="center" wrapText="1"/>
    </xf>
    <xf numFmtId="0" fontId="19" fillId="71" borderId="47" xfId="2552" applyFont="1" applyFill="1" applyBorder="1" applyAlignment="1">
      <alignment horizontal="center" vertical="center" wrapText="1"/>
    </xf>
    <xf numFmtId="0" fontId="19" fillId="71" borderId="59" xfId="2552" applyFont="1" applyFill="1" applyBorder="1" applyAlignment="1">
      <alignment horizontal="center" vertical="center" wrapText="1"/>
    </xf>
    <xf numFmtId="0" fontId="19" fillId="74" borderId="68" xfId="2552" applyFont="1" applyFill="1" applyBorder="1" applyAlignment="1">
      <alignment horizontal="center" vertical="center" wrapText="1"/>
    </xf>
    <xf numFmtId="0" fontId="19" fillId="74" borderId="54" xfId="2552" applyFont="1" applyFill="1" applyBorder="1" applyAlignment="1">
      <alignment horizontal="center" vertical="center" wrapText="1"/>
    </xf>
    <xf numFmtId="0" fontId="19" fillId="74" borderId="69" xfId="2552" applyFont="1" applyFill="1" applyBorder="1" applyAlignment="1">
      <alignment horizontal="center" vertical="center" wrapText="1"/>
    </xf>
    <xf numFmtId="0" fontId="17" fillId="0" borderId="48" xfId="2553" applyFont="1" applyFill="1" applyBorder="1" applyAlignment="1">
      <alignment horizontal="center" vertical="center" wrapText="1"/>
    </xf>
    <xf numFmtId="0" fontId="17" fillId="0" borderId="64" xfId="2553" applyFont="1" applyFill="1" applyBorder="1" applyAlignment="1">
      <alignment horizontal="center" vertical="center" wrapText="1"/>
    </xf>
    <xf numFmtId="0" fontId="17" fillId="0" borderId="80" xfId="2552" applyNumberFormat="1" applyFont="1" applyFill="1" applyBorder="1" applyAlignment="1">
      <alignment horizontal="center" vertical="center" wrapText="1" readingOrder="1"/>
    </xf>
    <xf numFmtId="0" fontId="17" fillId="0" borderId="24" xfId="2552" applyNumberFormat="1" applyFont="1" applyFill="1" applyBorder="1" applyAlignment="1">
      <alignment horizontal="center" vertical="center" wrapText="1" readingOrder="1"/>
    </xf>
    <xf numFmtId="0" fontId="17" fillId="0" borderId="15" xfId="2552" applyNumberFormat="1" applyFont="1" applyFill="1" applyBorder="1" applyAlignment="1">
      <alignment horizontal="center" vertical="center" wrapText="1" readingOrder="1"/>
    </xf>
    <xf numFmtId="0" fontId="19" fillId="83" borderId="28" xfId="2552" applyFont="1" applyFill="1" applyBorder="1" applyAlignment="1">
      <alignment horizontal="center" vertical="center" wrapText="1"/>
    </xf>
    <xf numFmtId="0" fontId="19" fillId="83" borderId="0" xfId="2552" applyFont="1" applyFill="1" applyBorder="1" applyAlignment="1">
      <alignment horizontal="center" vertical="center" wrapText="1"/>
    </xf>
    <xf numFmtId="0" fontId="19" fillId="83" borderId="16" xfId="2552" applyFont="1" applyFill="1" applyBorder="1" applyAlignment="1">
      <alignment horizontal="center" vertical="center" wrapText="1"/>
    </xf>
    <xf numFmtId="0" fontId="17" fillId="0" borderId="65" xfId="2553" applyFont="1" applyFill="1" applyBorder="1" applyAlignment="1">
      <alignment horizontal="center" vertical="center" wrapText="1"/>
    </xf>
    <xf numFmtId="0" fontId="17" fillId="0" borderId="67" xfId="2552" applyNumberFormat="1" applyFont="1" applyFill="1" applyBorder="1" applyAlignment="1">
      <alignment horizontal="center" vertical="center" wrapText="1" readingOrder="1"/>
    </xf>
    <xf numFmtId="0" fontId="17" fillId="0" borderId="71" xfId="2552" applyNumberFormat="1" applyFont="1" applyFill="1" applyBorder="1" applyAlignment="1">
      <alignment horizontal="center" vertical="center" wrapText="1" readingOrder="1"/>
    </xf>
    <xf numFmtId="0" fontId="17" fillId="0" borderId="72" xfId="2552" applyNumberFormat="1" applyFont="1" applyFill="1" applyBorder="1" applyAlignment="1">
      <alignment horizontal="center" vertical="center" wrapText="1" readingOrder="1"/>
    </xf>
    <xf numFmtId="0" fontId="15" fillId="96" borderId="11" xfId="0" applyFont="1" applyFill="1" applyBorder="1" applyAlignment="1">
      <alignment horizontal="center"/>
    </xf>
    <xf numFmtId="0" fontId="15" fillId="96" borderId="13" xfId="0" applyFont="1" applyFill="1" applyBorder="1" applyAlignment="1">
      <alignment horizontal="center" wrapText="1"/>
    </xf>
    <xf numFmtId="0" fontId="15" fillId="96" borderId="14" xfId="0" applyFont="1" applyFill="1" applyBorder="1" applyAlignment="1">
      <alignment horizontal="center" wrapText="1"/>
    </xf>
    <xf numFmtId="0" fontId="0" fillId="0" borderId="12" xfId="0" applyBorder="1" applyAlignment="1">
      <alignment horizontal="left" vertical="top" wrapText="1"/>
    </xf>
    <xf numFmtId="0" fontId="0" fillId="0" borderId="14" xfId="0" applyBorder="1" applyAlignment="1">
      <alignment horizontal="left" vertical="top"/>
    </xf>
  </cellXfs>
  <cellStyles count="2577">
    <cellStyle name="%" xfId="2341"/>
    <cellStyle name="% 2" xfId="2342"/>
    <cellStyle name="%_PEF FSBR2011" xfId="2343"/>
    <cellStyle name="]_x000d__x000a_Zoomed=1_x000d__x000a_Row=0_x000d__x000a_Column=0_x000d__x000a_Height=0_x000d__x000a_Width=0_x000d__x000a_FontName=FoxFont_x000d__x000a_FontStyle=0_x000d__x000a_FontSize=9_x000d__x000a_PrtFontName=FoxPrin" xfId="2344"/>
    <cellStyle name="_TableHead" xfId="2345"/>
    <cellStyle name="1dp" xfId="2346"/>
    <cellStyle name="1dp 2" xfId="2347"/>
    <cellStyle name="20% - Accent1 2" xfId="3"/>
    <cellStyle name="20% - Accent1 2 2" xfId="4"/>
    <cellStyle name="20% - Accent2 2" xfId="5"/>
    <cellStyle name="20% - Accent2 2 2" xfId="6"/>
    <cellStyle name="20% - Accent3 2" xfId="7"/>
    <cellStyle name="20% - Accent3 2 2" xfId="8"/>
    <cellStyle name="20% - Accent4 2" xfId="9"/>
    <cellStyle name="20% - Accent4 2 2" xfId="10"/>
    <cellStyle name="20% - Accent5 2" xfId="11"/>
    <cellStyle name="20% - Accent5 2 2" xfId="12"/>
    <cellStyle name="20% - Accent6 2" xfId="13"/>
    <cellStyle name="20% - Accent6 2 2" xfId="14"/>
    <cellStyle name="3dp" xfId="2348"/>
    <cellStyle name="3dp 2" xfId="2349"/>
    <cellStyle name="40% - Accent1 2" xfId="15"/>
    <cellStyle name="40% - Accent1 2 2" xfId="16"/>
    <cellStyle name="40% - Accent2 2" xfId="17"/>
    <cellStyle name="40% - Accent2 2 2" xfId="18"/>
    <cellStyle name="40% - Accent3 2" xfId="19"/>
    <cellStyle name="40% - Accent3 2 2" xfId="20"/>
    <cellStyle name="40% - Accent4 2" xfId="21"/>
    <cellStyle name="40% - Accent4 2 2" xfId="22"/>
    <cellStyle name="40% - Accent5 2" xfId="23"/>
    <cellStyle name="40% - Accent5 2 2" xfId="24"/>
    <cellStyle name="40% - Accent6 2" xfId="25"/>
    <cellStyle name="40% - Accent6 2 2" xfId="26"/>
    <cellStyle name="4dp" xfId="2350"/>
    <cellStyle name="4dp 2" xfId="2351"/>
    <cellStyle name="60% - Accent1 2" xfId="27"/>
    <cellStyle name="60% - Accent1 2 2" xfId="28"/>
    <cellStyle name="60% - Accent2 2" xfId="29"/>
    <cellStyle name="60% - Accent2 2 2" xfId="30"/>
    <cellStyle name="60% - Accent3 2" xfId="31"/>
    <cellStyle name="60% - Accent3 2 2" xfId="32"/>
    <cellStyle name="60% - Accent4 2" xfId="33"/>
    <cellStyle name="60% - Accent4 2 2" xfId="34"/>
    <cellStyle name="60% - Accent5 2" xfId="35"/>
    <cellStyle name="60% - Accent5 2 2" xfId="36"/>
    <cellStyle name="60% - Accent6 2" xfId="37"/>
    <cellStyle name="60% - Accent6 2 2" xfId="38"/>
    <cellStyle name="Accent1 2" xfId="39"/>
    <cellStyle name="Accent1 2 2" xfId="40"/>
    <cellStyle name="Accent2 2" xfId="41"/>
    <cellStyle name="Accent2 2 2" xfId="42"/>
    <cellStyle name="Accent3 2" xfId="43"/>
    <cellStyle name="Accent3 2 2" xfId="44"/>
    <cellStyle name="Accent4 2" xfId="45"/>
    <cellStyle name="Accent4 2 2" xfId="46"/>
    <cellStyle name="Accent5 2" xfId="47"/>
    <cellStyle name="Accent5 2 2" xfId="48"/>
    <cellStyle name="Accent6 2" xfId="49"/>
    <cellStyle name="Accent6 2 2" xfId="50"/>
    <cellStyle name="ANCLAS,REZONES Y SUS PARTES,DE FUNDICION,DE HIERRO O DE ACERO" xfId="51"/>
    <cellStyle name="ANCLAS,REZONES Y SUS PARTES,DE FUNDICION,DE HIERRO O DE ACERO 2" xfId="52"/>
    <cellStyle name="Bad 2" xfId="53"/>
    <cellStyle name="Bad 2 2" xfId="54"/>
    <cellStyle name="Bid £m format" xfId="2352"/>
    <cellStyle name="bin" xfId="55"/>
    <cellStyle name="bin 2" xfId="56"/>
    <cellStyle name="blue" xfId="57"/>
    <cellStyle name="blue 2" xfId="58"/>
    <cellStyle name="Calculation 2" xfId="59"/>
    <cellStyle name="Calculation 2 2" xfId="60"/>
    <cellStyle name="cell" xfId="61"/>
    <cellStyle name="cell 2" xfId="62"/>
    <cellStyle name="CellNationName" xfId="63"/>
    <cellStyle name="Check Cell 2" xfId="64"/>
    <cellStyle name="Check Cell 2 2" xfId="65"/>
    <cellStyle name="CIL" xfId="2353"/>
    <cellStyle name="CIU" xfId="2354"/>
    <cellStyle name="Col&amp;RowHeadings" xfId="66"/>
    <cellStyle name="Col&amp;RowHeadings 2" xfId="67"/>
    <cellStyle name="ColCodes" xfId="68"/>
    <cellStyle name="ColCodes 2" xfId="69"/>
    <cellStyle name="ColTitles" xfId="70"/>
    <cellStyle name="ColTitles 10" xfId="71"/>
    <cellStyle name="ColTitles 10 2" xfId="72"/>
    <cellStyle name="ColTitles 10 2 2" xfId="73"/>
    <cellStyle name="ColTitles 10 3" xfId="74"/>
    <cellStyle name="ColTitles 11" xfId="75"/>
    <cellStyle name="ColTitles 11 2" xfId="76"/>
    <cellStyle name="ColTitles 11 2 2" xfId="77"/>
    <cellStyle name="ColTitles 11 3" xfId="78"/>
    <cellStyle name="ColTitles 12" xfId="79"/>
    <cellStyle name="ColTitles 12 2" xfId="80"/>
    <cellStyle name="ColTitles 13" xfId="81"/>
    <cellStyle name="ColTitles 13 2" xfId="82"/>
    <cellStyle name="ColTitles 14" xfId="83"/>
    <cellStyle name="ColTitles 2" xfId="84"/>
    <cellStyle name="ColTitles 2 2" xfId="85"/>
    <cellStyle name="ColTitles 2 2 2" xfId="86"/>
    <cellStyle name="ColTitles 2 3" xfId="87"/>
    <cellStyle name="ColTitles 3" xfId="88"/>
    <cellStyle name="ColTitles 3 2" xfId="89"/>
    <cellStyle name="ColTitles 3 2 2" xfId="90"/>
    <cellStyle name="ColTitles 3 3" xfId="91"/>
    <cellStyle name="ColTitles 4" xfId="92"/>
    <cellStyle name="ColTitles 4 2" xfId="93"/>
    <cellStyle name="ColTitles 4 2 2" xfId="94"/>
    <cellStyle name="ColTitles 4 3" xfId="95"/>
    <cellStyle name="ColTitles 5" xfId="96"/>
    <cellStyle name="ColTitles 5 2" xfId="97"/>
    <cellStyle name="ColTitles 5 2 2" xfId="98"/>
    <cellStyle name="ColTitles 5 3" xfId="99"/>
    <cellStyle name="ColTitles 6" xfId="100"/>
    <cellStyle name="ColTitles 6 2" xfId="101"/>
    <cellStyle name="ColTitles 6 2 2" xfId="102"/>
    <cellStyle name="ColTitles 6 3" xfId="103"/>
    <cellStyle name="ColTitles 7" xfId="104"/>
    <cellStyle name="ColTitles 7 2" xfId="105"/>
    <cellStyle name="ColTitles 7 2 2" xfId="106"/>
    <cellStyle name="ColTitles 7 3" xfId="107"/>
    <cellStyle name="ColTitles 8" xfId="108"/>
    <cellStyle name="ColTitles 8 2" xfId="109"/>
    <cellStyle name="ColTitles 8 2 2" xfId="110"/>
    <cellStyle name="ColTitles 8 3" xfId="111"/>
    <cellStyle name="ColTitles 9" xfId="112"/>
    <cellStyle name="ColTitles 9 2" xfId="113"/>
    <cellStyle name="ColTitles 9 2 2" xfId="114"/>
    <cellStyle name="ColTitles 9 3" xfId="115"/>
    <cellStyle name="column" xfId="116"/>
    <cellStyle name="column 2" xfId="117"/>
    <cellStyle name="Comma [0] 2" xfId="2355"/>
    <cellStyle name="Comma [0] 3" xfId="2356"/>
    <cellStyle name="Comma 2" xfId="118"/>
    <cellStyle name="Comma 2 2" xfId="119"/>
    <cellStyle name="Comma 2 2 2" xfId="120"/>
    <cellStyle name="Comma 2 3" xfId="121"/>
    <cellStyle name="Comma 2 4" xfId="122"/>
    <cellStyle name="Comma 3" xfId="123"/>
    <cellStyle name="Comma 3 2" xfId="124"/>
    <cellStyle name="Comma 3 3" xfId="125"/>
    <cellStyle name="Comma 3 4" xfId="126"/>
    <cellStyle name="Comma 4" xfId="127"/>
    <cellStyle name="Comma 4 2" xfId="128"/>
    <cellStyle name="Comma 5" xfId="129"/>
    <cellStyle name="Comma 5 2" xfId="130"/>
    <cellStyle name="Comma 6" xfId="131"/>
    <cellStyle name="Comma 7" xfId="132"/>
    <cellStyle name="Comma 8" xfId="133"/>
    <cellStyle name="comma(1)" xfId="134"/>
    <cellStyle name="comma(1) 2" xfId="135"/>
    <cellStyle name="Currency 2" xfId="136"/>
    <cellStyle name="Currency 3" xfId="2576"/>
    <cellStyle name="Data_Total" xfId="137"/>
    <cellStyle name="DataEntryCells" xfId="138"/>
    <cellStyle name="DataEntryCells 2" xfId="139"/>
    <cellStyle name="dave1" xfId="140"/>
    <cellStyle name="Description" xfId="2357"/>
    <cellStyle name="Dezimal_diff by immig" xfId="141"/>
    <cellStyle name="ErrRpt_DataEntryCells" xfId="142"/>
    <cellStyle name="ErrRpt-DataEntryCells" xfId="143"/>
    <cellStyle name="ErrRpt-DataEntryCells 2" xfId="144"/>
    <cellStyle name="ErrRpt-GreyBackground" xfId="145"/>
    <cellStyle name="ErrRpt-GreyBackground 2" xfId="146"/>
    <cellStyle name="Euro" xfId="2358"/>
    <cellStyle name="Explanatory Text 2" xfId="147"/>
    <cellStyle name="Explanatory Text 2 2" xfId="148"/>
    <cellStyle name="Flash" xfId="2359"/>
    <cellStyle name="footnote ref" xfId="2360"/>
    <cellStyle name="footnote text" xfId="2361"/>
    <cellStyle name="formula" xfId="149"/>
    <cellStyle name="formula 2" xfId="150"/>
    <cellStyle name="gap" xfId="151"/>
    <cellStyle name="gap 2" xfId="152"/>
    <cellStyle name="gap 2 2" xfId="153"/>
    <cellStyle name="gap 2 2 2" xfId="154"/>
    <cellStyle name="gap 2 2 2 2" xfId="155"/>
    <cellStyle name="gap 2 2 2 2 2" xfId="156"/>
    <cellStyle name="gap 2 2 2 2 2 2" xfId="157"/>
    <cellStyle name="gap 2 2 2 2 3" xfId="158"/>
    <cellStyle name="gap 2 2 2 3" xfId="159"/>
    <cellStyle name="gap 2 2 2 3 2" xfId="160"/>
    <cellStyle name="gap 2 2 2 4" xfId="161"/>
    <cellStyle name="gap 2 2 3" xfId="162"/>
    <cellStyle name="gap 2 2 3 2" xfId="163"/>
    <cellStyle name="gap 2 2 3 2 2" xfId="164"/>
    <cellStyle name="gap 2 2 3 3" xfId="165"/>
    <cellStyle name="gap 2 2 4" xfId="166"/>
    <cellStyle name="gap 2 2 4 2" xfId="167"/>
    <cellStyle name="gap 2 2 5" xfId="168"/>
    <cellStyle name="gap 2 2 5 2" xfId="169"/>
    <cellStyle name="gap 2 2 6" xfId="170"/>
    <cellStyle name="gap 2 3" xfId="171"/>
    <cellStyle name="gap 3" xfId="172"/>
    <cellStyle name="gap 3 2" xfId="173"/>
    <cellStyle name="gap 3 2 2" xfId="174"/>
    <cellStyle name="gap 3 2 2 2" xfId="175"/>
    <cellStyle name="gap 3 2 3" xfId="176"/>
    <cellStyle name="gap 3 3" xfId="177"/>
    <cellStyle name="gap 3 3 2" xfId="178"/>
    <cellStyle name="gap 3 4" xfId="179"/>
    <cellStyle name="gap 4" xfId="180"/>
    <cellStyle name="gap 4 2" xfId="181"/>
    <cellStyle name="gap 4 2 2" xfId="182"/>
    <cellStyle name="gap 4 3" xfId="183"/>
    <cellStyle name="gap 5" xfId="184"/>
    <cellStyle name="gap 5 2" xfId="185"/>
    <cellStyle name="gap 6" xfId="186"/>
    <cellStyle name="General" xfId="2362"/>
    <cellStyle name="General 2" xfId="2363"/>
    <cellStyle name="Good 2" xfId="187"/>
    <cellStyle name="Good 2 2" xfId="188"/>
    <cellStyle name="Grey" xfId="2364"/>
    <cellStyle name="GreyBackground" xfId="189"/>
    <cellStyle name="GreyBackground 2" xfId="190"/>
    <cellStyle name="HeaderLabel" xfId="2365"/>
    <cellStyle name="HeaderText" xfId="2366"/>
    <cellStyle name="Heading" xfId="191"/>
    <cellStyle name="Heading 1 2" xfId="192"/>
    <cellStyle name="Heading 1 2 2" xfId="193"/>
    <cellStyle name="Heading 1 2_asset sales" xfId="2367"/>
    <cellStyle name="Heading 1 3" xfId="2368"/>
    <cellStyle name="Heading 1 4" xfId="2369"/>
    <cellStyle name="Heading 2 2" xfId="194"/>
    <cellStyle name="Heading 2 2 2" xfId="195"/>
    <cellStyle name="Heading 2 3" xfId="2370"/>
    <cellStyle name="Heading 3 2" xfId="196"/>
    <cellStyle name="Heading 3 2 2" xfId="197"/>
    <cellStyle name="Heading 3 3" xfId="2371"/>
    <cellStyle name="Heading 4 2" xfId="198"/>
    <cellStyle name="Heading 4 2 2" xfId="199"/>
    <cellStyle name="Heading 4 3" xfId="2372"/>
    <cellStyle name="Heading 5" xfId="200"/>
    <cellStyle name="Heading 6" xfId="2373"/>
    <cellStyle name="Heading 7" xfId="2374"/>
    <cellStyle name="Heading 8" xfId="2375"/>
    <cellStyle name="Headings" xfId="201"/>
    <cellStyle name="Headings 10" xfId="202"/>
    <cellStyle name="Headings 2" xfId="203"/>
    <cellStyle name="Headings 3" xfId="204"/>
    <cellStyle name="Headings 3 2" xfId="205"/>
    <cellStyle name="Headings 4" xfId="206"/>
    <cellStyle name="Headings 5" xfId="207"/>
    <cellStyle name="Headings 6" xfId="208"/>
    <cellStyle name="Headings 7" xfId="209"/>
    <cellStyle name="Headings 7 2" xfId="210"/>
    <cellStyle name="Headings 8" xfId="211"/>
    <cellStyle name="Headings 9" xfId="212"/>
    <cellStyle name="Headings_Subregional labour market part 5 from Nomis" xfId="213"/>
    <cellStyle name="Hyperlink" xfId="2550" builtinId="8"/>
    <cellStyle name="Hyperlink 10" xfId="214"/>
    <cellStyle name="Hyperlink 11" xfId="215"/>
    <cellStyle name="Hyperlink 12" xfId="216"/>
    <cellStyle name="Hyperlink 13" xfId="217"/>
    <cellStyle name="Hyperlink 14" xfId="218"/>
    <cellStyle name="Hyperlink 15" xfId="219"/>
    <cellStyle name="Hyperlink 16" xfId="220"/>
    <cellStyle name="Hyperlink 2" xfId="221"/>
    <cellStyle name="Hyperlink 2 2" xfId="222"/>
    <cellStyle name="Hyperlink 2 2 2" xfId="223"/>
    <cellStyle name="Hyperlink 2 2 2 2" xfId="224"/>
    <cellStyle name="Hyperlink 2 3" xfId="225"/>
    <cellStyle name="Hyperlink 2 4" xfId="226"/>
    <cellStyle name="Hyperlink 2 5" xfId="227"/>
    <cellStyle name="Hyperlink 2 5 2" xfId="228"/>
    <cellStyle name="Hyperlink 2 6" xfId="229"/>
    <cellStyle name="Hyperlink 2_6 Key statistics housing transport and environment (2011)_OLD" xfId="230"/>
    <cellStyle name="Hyperlink 3" xfId="231"/>
    <cellStyle name="Hyperlink 3 2" xfId="232"/>
    <cellStyle name="Hyperlink 3 2 2" xfId="233"/>
    <cellStyle name="Hyperlink 3 3" xfId="234"/>
    <cellStyle name="Hyperlink 3 4" xfId="235"/>
    <cellStyle name="Hyperlink 3 5" xfId="236"/>
    <cellStyle name="Hyperlink 3_6 Key statistics housing transport and environment (2011)_OLD" xfId="237"/>
    <cellStyle name="Hyperlink 4" xfId="238"/>
    <cellStyle name="Hyperlink 4 2" xfId="239"/>
    <cellStyle name="Hyperlink 5" xfId="240"/>
    <cellStyle name="Hyperlink 5 2" xfId="241"/>
    <cellStyle name="Hyperlink 5 3" xfId="242"/>
    <cellStyle name="Hyperlink 5 3 2" xfId="243"/>
    <cellStyle name="Hyperlink 5_ONS - Key Statistics - Housing Transport &amp; Environment" xfId="244"/>
    <cellStyle name="Hyperlink 6" xfId="245"/>
    <cellStyle name="Hyperlink 6 2" xfId="246"/>
    <cellStyle name="Hyperlink 7" xfId="247"/>
    <cellStyle name="Hyperlink 8" xfId="248"/>
    <cellStyle name="Hyperlink 9" xfId="249"/>
    <cellStyle name="Information" xfId="2376"/>
    <cellStyle name="Input [yellow]" xfId="2377"/>
    <cellStyle name="Input 10" xfId="2378"/>
    <cellStyle name="Input 11" xfId="2379"/>
    <cellStyle name="Input 12" xfId="2380"/>
    <cellStyle name="Input 13" xfId="2381"/>
    <cellStyle name="Input 14" xfId="2382"/>
    <cellStyle name="Input 15" xfId="2383"/>
    <cellStyle name="Input 16" xfId="2384"/>
    <cellStyle name="Input 17" xfId="2385"/>
    <cellStyle name="Input 18" xfId="2386"/>
    <cellStyle name="Input 19" xfId="2387"/>
    <cellStyle name="Input 2" xfId="250"/>
    <cellStyle name="Input 2 2" xfId="251"/>
    <cellStyle name="Input 3" xfId="2388"/>
    <cellStyle name="Input 4" xfId="2389"/>
    <cellStyle name="Input 5" xfId="2390"/>
    <cellStyle name="Input 6" xfId="2391"/>
    <cellStyle name="Input 7" xfId="2392"/>
    <cellStyle name="Input 8" xfId="2393"/>
    <cellStyle name="Input 9" xfId="2394"/>
    <cellStyle name="Inscode" xfId="252"/>
    <cellStyle name="Inscode 2" xfId="253"/>
    <cellStyle name="ISC" xfId="254"/>
    <cellStyle name="ISC 2" xfId="255"/>
    <cellStyle name="ISC 2 2" xfId="256"/>
    <cellStyle name="ISC 3" xfId="257"/>
    <cellStyle name="isced" xfId="258"/>
    <cellStyle name="isced 2" xfId="259"/>
    <cellStyle name="ISCED Titles" xfId="260"/>
    <cellStyle name="ISCED Titles 2" xfId="261"/>
    <cellStyle name="LabelIntersect" xfId="2395"/>
    <cellStyle name="LabelLeft" xfId="2396"/>
    <cellStyle name="LabelTop" xfId="2397"/>
    <cellStyle name="level1a" xfId="262"/>
    <cellStyle name="level1a 2" xfId="263"/>
    <cellStyle name="level1a 2 2" xfId="264"/>
    <cellStyle name="level1a 2 2 2" xfId="265"/>
    <cellStyle name="level1a 2 2 2 2" xfId="266"/>
    <cellStyle name="level1a 2 2 3" xfId="267"/>
    <cellStyle name="level1a 2 2 3 2" xfId="268"/>
    <cellStyle name="level1a 2 2 4" xfId="269"/>
    <cellStyle name="level1a 2 3" xfId="270"/>
    <cellStyle name="level1a 3" xfId="271"/>
    <cellStyle name="level2" xfId="272"/>
    <cellStyle name="level2 2" xfId="273"/>
    <cellStyle name="level2 2 2" xfId="274"/>
    <cellStyle name="level2 2 2 2" xfId="275"/>
    <cellStyle name="level2 2 2 2 2" xfId="276"/>
    <cellStyle name="level2 2 2 3" xfId="277"/>
    <cellStyle name="level2 2 2 3 2" xfId="278"/>
    <cellStyle name="level2 2 2 4" xfId="279"/>
    <cellStyle name="level2 2 3" xfId="280"/>
    <cellStyle name="level2 3" xfId="281"/>
    <cellStyle name="level2a" xfId="282"/>
    <cellStyle name="level2a 2" xfId="283"/>
    <cellStyle name="level2a 2 2" xfId="284"/>
    <cellStyle name="level2a 2 2 2" xfId="285"/>
    <cellStyle name="level2a 2 2 2 2" xfId="286"/>
    <cellStyle name="level2a 2 2 3" xfId="287"/>
    <cellStyle name="level2a 2 2 3 2" xfId="288"/>
    <cellStyle name="level2a 2 2 4" xfId="289"/>
    <cellStyle name="level2a 2 3" xfId="290"/>
    <cellStyle name="level2a 3" xfId="291"/>
    <cellStyle name="level3" xfId="292"/>
    <cellStyle name="level3 2" xfId="293"/>
    <cellStyle name="Linked Cell 2" xfId="294"/>
    <cellStyle name="Linked Cell 2 2" xfId="295"/>
    <cellStyle name="Migliaia (0)_conti99" xfId="296"/>
    <cellStyle name="Mik" xfId="2398"/>
    <cellStyle name="Mik 2" xfId="2399"/>
    <cellStyle name="Mik_For fiscal tables" xfId="2400"/>
    <cellStyle name="N" xfId="2401"/>
    <cellStyle name="N 2" xfId="2402"/>
    <cellStyle name="Neutral 2" xfId="297"/>
    <cellStyle name="Neutral 2 2" xfId="298"/>
    <cellStyle name="Normal" xfId="0" builtinId="0"/>
    <cellStyle name="Normal - Style1" xfId="2403"/>
    <cellStyle name="Normal - Style2" xfId="2404"/>
    <cellStyle name="Normal - Style3" xfId="2405"/>
    <cellStyle name="Normal - Style4" xfId="2406"/>
    <cellStyle name="Normal - Style5" xfId="2407"/>
    <cellStyle name="Normal 10" xfId="299"/>
    <cellStyle name="Normal 10 2" xfId="300"/>
    <cellStyle name="Normal 10 2 2" xfId="301"/>
    <cellStyle name="Normal 10 2 2 2" xfId="302"/>
    <cellStyle name="Normal 10 2 3" xfId="303"/>
    <cellStyle name="Normal 10 2 3 2" xfId="304"/>
    <cellStyle name="Normal 10 2 4" xfId="305"/>
    <cellStyle name="Normal 10 2 4 2" xfId="306"/>
    <cellStyle name="Normal 10 2 5" xfId="307"/>
    <cellStyle name="Normal 10 2 6" xfId="308"/>
    <cellStyle name="Normal 10 2 7" xfId="309"/>
    <cellStyle name="Normal 10 3" xfId="310"/>
    <cellStyle name="Normal 10 4" xfId="2564"/>
    <cellStyle name="Normal 11" xfId="311"/>
    <cellStyle name="Normal 11 10" xfId="2408"/>
    <cellStyle name="Normal 11 11" xfId="2409"/>
    <cellStyle name="Normal 11 12" xfId="2565"/>
    <cellStyle name="Normal 11 2" xfId="312"/>
    <cellStyle name="Normal 11 3" xfId="313"/>
    <cellStyle name="Normal 11 3 2" xfId="314"/>
    <cellStyle name="Normal 11 3 2 2" xfId="315"/>
    <cellStyle name="Normal 11 3 3" xfId="316"/>
    <cellStyle name="Normal 11 4" xfId="317"/>
    <cellStyle name="Normal 11 4 2" xfId="318"/>
    <cellStyle name="Normal 11 4 2 2" xfId="319"/>
    <cellStyle name="Normal 11 4 3" xfId="320"/>
    <cellStyle name="Normal 11 5" xfId="321"/>
    <cellStyle name="Normal 11 6" xfId="322"/>
    <cellStyle name="Normal 11 7" xfId="2410"/>
    <cellStyle name="Normal 11 8" xfId="2411"/>
    <cellStyle name="Normal 11 9" xfId="2412"/>
    <cellStyle name="Normal 12" xfId="323"/>
    <cellStyle name="Normal 12 2" xfId="324"/>
    <cellStyle name="Normal 12 2 2" xfId="325"/>
    <cellStyle name="Normal 12 3" xfId="326"/>
    <cellStyle name="Normal 12 3 2" xfId="327"/>
    <cellStyle name="Normal 12 4" xfId="328"/>
    <cellStyle name="Normal 12 5" xfId="2566"/>
    <cellStyle name="Normal 13" xfId="329"/>
    <cellStyle name="Normal 13 2" xfId="330"/>
    <cellStyle name="Normal 13 3" xfId="331"/>
    <cellStyle name="Normal 13 4" xfId="2567"/>
    <cellStyle name="Normal 14" xfId="332"/>
    <cellStyle name="Normal 14 2" xfId="333"/>
    <cellStyle name="Normal 14 2 2" xfId="334"/>
    <cellStyle name="Normal 14 2 2 2" xfId="335"/>
    <cellStyle name="Normal 14 2 3" xfId="336"/>
    <cellStyle name="Normal 14 3" xfId="337"/>
    <cellStyle name="Normal 14 3 2" xfId="338"/>
    <cellStyle name="Normal 14 3 3" xfId="339"/>
    <cellStyle name="Normal 14 4" xfId="340"/>
    <cellStyle name="Normal 14 5" xfId="341"/>
    <cellStyle name="Normal 14 6" xfId="2568"/>
    <cellStyle name="Normal 15" xfId="342"/>
    <cellStyle name="Normal 15 2" xfId="343"/>
    <cellStyle name="Normal 15 3" xfId="344"/>
    <cellStyle name="Normal 15 3 2" xfId="345"/>
    <cellStyle name="Normal 15 4" xfId="2569"/>
    <cellStyle name="Normal 16" xfId="346"/>
    <cellStyle name="Normal 16 2" xfId="347"/>
    <cellStyle name="Normal 16 2 2" xfId="348"/>
    <cellStyle name="Normal 16 2 2 2" xfId="349"/>
    <cellStyle name="Normal 16 2 2 2 2" xfId="350"/>
    <cellStyle name="Normal 16 2 2 3" xfId="351"/>
    <cellStyle name="Normal 16 2 2 4" xfId="352"/>
    <cellStyle name="Normal 16 2 2_ONS - Key Statistics - Housing Transport &amp; Environment" xfId="353"/>
    <cellStyle name="Normal 16 2 3" xfId="354"/>
    <cellStyle name="Normal 16 2 3 2" xfId="355"/>
    <cellStyle name="Normal 16 2 4" xfId="356"/>
    <cellStyle name="Normal 16 2 5" xfId="357"/>
    <cellStyle name="Normal 16 2 6" xfId="358"/>
    <cellStyle name="Normal 16 2 7" xfId="359"/>
    <cellStyle name="Normal 16 2 7 2" xfId="360"/>
    <cellStyle name="Normal 16 2 8" xfId="361"/>
    <cellStyle name="Normal 16 2_ONS - Key Statistics - Housing Transport &amp; Environment" xfId="362"/>
    <cellStyle name="Normal 16 3" xfId="363"/>
    <cellStyle name="Normal 16 4" xfId="364"/>
    <cellStyle name="Normal 16 4 2" xfId="365"/>
    <cellStyle name="Normal 16 5" xfId="366"/>
    <cellStyle name="Normal 16 6" xfId="367"/>
    <cellStyle name="Normal 16 7" xfId="368"/>
    <cellStyle name="Normal 16 8" xfId="369"/>
    <cellStyle name="Normal 16 9" xfId="2570"/>
    <cellStyle name="Normal 17" xfId="370"/>
    <cellStyle name="Normal 17 2" xfId="371"/>
    <cellStyle name="Normal 17 2 2" xfId="372"/>
    <cellStyle name="Normal 17 2 2 2" xfId="373"/>
    <cellStyle name="Normal 17 2 3" xfId="374"/>
    <cellStyle name="Normal 17 2 4" xfId="375"/>
    <cellStyle name="Normal 17 3" xfId="376"/>
    <cellStyle name="Normal 17 4" xfId="2571"/>
    <cellStyle name="Normal 18" xfId="377"/>
    <cellStyle name="Normal 18 2" xfId="378"/>
    <cellStyle name="Normal 18 2 2" xfId="379"/>
    <cellStyle name="Normal 18 2 3" xfId="380"/>
    <cellStyle name="Normal 18 3" xfId="381"/>
    <cellStyle name="Normal 18 4" xfId="382"/>
    <cellStyle name="Normal 18 5" xfId="383"/>
    <cellStyle name="Normal 18 6" xfId="2572"/>
    <cellStyle name="Normal 19" xfId="384"/>
    <cellStyle name="Normal 19 2" xfId="385"/>
    <cellStyle name="Normal 19 3" xfId="386"/>
    <cellStyle name="Normal 19 4" xfId="2573"/>
    <cellStyle name="Normal 2" xfId="1"/>
    <cellStyle name="Normal 2 10" xfId="387"/>
    <cellStyle name="Normal 2 15" xfId="388"/>
    <cellStyle name="Normal 2 17" xfId="389"/>
    <cellStyle name="Normal 2 17 2" xfId="390"/>
    <cellStyle name="Normal 2 2" xfId="2"/>
    <cellStyle name="Normal 2 2 2" xfId="391"/>
    <cellStyle name="Normal 2 2 2 2" xfId="392"/>
    <cellStyle name="Normal 2 2 2 2 2" xfId="393"/>
    <cellStyle name="Normal 2 2 2 3" xfId="394"/>
    <cellStyle name="Normal 2 2 3" xfId="395"/>
    <cellStyle name="Normal 2 2 3 2" xfId="396"/>
    <cellStyle name="Normal 2 2 3 3" xfId="397"/>
    <cellStyle name="Normal 2 2 4" xfId="398"/>
    <cellStyle name="Normal 2 2 4 2" xfId="399"/>
    <cellStyle name="Normal 2 2 5" xfId="400"/>
    <cellStyle name="Normal 2 2 5 2" xfId="401"/>
    <cellStyle name="Normal 2 2 6" xfId="402"/>
    <cellStyle name="Normal 2 2 7" xfId="2556"/>
    <cellStyle name="Normal 2 2_Data" xfId="403"/>
    <cellStyle name="Normal 2 3" xfId="404"/>
    <cellStyle name="Normal 2 3 2" xfId="405"/>
    <cellStyle name="Normal 2 3 2 2" xfId="406"/>
    <cellStyle name="Normal 2 3 2 2 2" xfId="407"/>
    <cellStyle name="Normal 2 3 2 3" xfId="408"/>
    <cellStyle name="Normal 2 3 3" xfId="409"/>
    <cellStyle name="Normal 2 4" xfId="410"/>
    <cellStyle name="Normal 2 4 2" xfId="411"/>
    <cellStyle name="Normal 2 4 2 2" xfId="412"/>
    <cellStyle name="Normal 2 4 3" xfId="413"/>
    <cellStyle name="Normal 2 4 4" xfId="414"/>
    <cellStyle name="Normal 2 4_6 Key statistics housing transport and environment (2011)_OLD" xfId="415"/>
    <cellStyle name="Normal 2 5" xfId="416"/>
    <cellStyle name="Normal 2 5 2" xfId="417"/>
    <cellStyle name="Normal 2 5 2 2" xfId="418"/>
    <cellStyle name="Normal 2 5 2 3" xfId="419"/>
    <cellStyle name="Normal 2 5 3" xfId="420"/>
    <cellStyle name="Normal 2 5 4" xfId="421"/>
    <cellStyle name="Normal 2 5_6 Key statistics housing transport and environment (2011)_OLD" xfId="422"/>
    <cellStyle name="Normal 2 6" xfId="423"/>
    <cellStyle name="Normal 2 6 2" xfId="424"/>
    <cellStyle name="Normal 2 6 2 2" xfId="425"/>
    <cellStyle name="Normal 2 6 3" xfId="426"/>
    <cellStyle name="Normal 2 7" xfId="427"/>
    <cellStyle name="Normal 2 7 2" xfId="428"/>
    <cellStyle name="Normal 2 7 2 2" xfId="429"/>
    <cellStyle name="Normal 2 7 3" xfId="430"/>
    <cellStyle name="Normal 2 8" xfId="431"/>
    <cellStyle name="Normal 2 8 2" xfId="432"/>
    <cellStyle name="Normal 2 8 2 2" xfId="433"/>
    <cellStyle name="Normal 2 8 3" xfId="434"/>
    <cellStyle name="Normal 2 8 3 2" xfId="435"/>
    <cellStyle name="Normal 2 8 4" xfId="436"/>
    <cellStyle name="Normal 2 9" xfId="437"/>
    <cellStyle name="Normal 2_Data" xfId="438"/>
    <cellStyle name="Normal 20" xfId="439"/>
    <cellStyle name="Normal 20 2" xfId="440"/>
    <cellStyle name="Normal 20 3" xfId="441"/>
    <cellStyle name="Normal 20 4" xfId="2574"/>
    <cellStyle name="Normal 21" xfId="442"/>
    <cellStyle name="Normal 21 2" xfId="443"/>
    <cellStyle name="Normal 21 3" xfId="2413"/>
    <cellStyle name="Normal 21 4" xfId="2575"/>
    <cellStyle name="Normal 21_Copy of Fiscal Tables" xfId="2414"/>
    <cellStyle name="Normal 22" xfId="444"/>
    <cellStyle name="Normal 22 2" xfId="445"/>
    <cellStyle name="Normal 22 3" xfId="446"/>
    <cellStyle name="Normal 22 4" xfId="447"/>
    <cellStyle name="Normal 22 5" xfId="2555"/>
    <cellStyle name="Normal 22_Copy of Fiscal Tables" xfId="2415"/>
    <cellStyle name="Normal 23" xfId="448"/>
    <cellStyle name="Normal 24" xfId="449"/>
    <cellStyle name="Normal 24 2" xfId="450"/>
    <cellStyle name="Normal 24 3" xfId="451"/>
    <cellStyle name="Normal 24 4" xfId="452"/>
    <cellStyle name="Normal 24 5" xfId="453"/>
    <cellStyle name="Normal 24 6" xfId="454"/>
    <cellStyle name="Normal 25" xfId="455"/>
    <cellStyle name="Normal 26" xfId="456"/>
    <cellStyle name="Normal 27" xfId="457"/>
    <cellStyle name="Normal 28" xfId="458"/>
    <cellStyle name="Normal 29" xfId="459"/>
    <cellStyle name="Normal 3" xfId="460"/>
    <cellStyle name="Normal 3 10" xfId="2416"/>
    <cellStyle name="Normal 3 11" xfId="2417"/>
    <cellStyle name="Normal 3 12" xfId="2557"/>
    <cellStyle name="Normal 3 2" xfId="461"/>
    <cellStyle name="Normal 3 2 2" xfId="462"/>
    <cellStyle name="Normal 3 2 2 2" xfId="463"/>
    <cellStyle name="Normal 3 2 2 2 2" xfId="464"/>
    <cellStyle name="Normal 3 2 2 2 2 2" xfId="465"/>
    <cellStyle name="Normal 3 2 2 2 3" xfId="466"/>
    <cellStyle name="Normal 3 2 2 2 3 2" xfId="467"/>
    <cellStyle name="Normal 3 2 2 2 4" xfId="468"/>
    <cellStyle name="Normal 3 2 2 3" xfId="469"/>
    <cellStyle name="Normal 3 2 2 4" xfId="470"/>
    <cellStyle name="Normal 3 2 2 4 2" xfId="471"/>
    <cellStyle name="Normal 3 2 2 4 2 2" xfId="472"/>
    <cellStyle name="Normal 3 2 2 4 3" xfId="473"/>
    <cellStyle name="Normal 3 2 2 5" xfId="474"/>
    <cellStyle name="Normal 3 2 2 5 2" xfId="475"/>
    <cellStyle name="Normal 3 2 2 5 2 2" xfId="476"/>
    <cellStyle name="Normal 3 2 2 5 3" xfId="477"/>
    <cellStyle name="Normal 3 2 2 6" xfId="478"/>
    <cellStyle name="Normal 3 2 3" xfId="479"/>
    <cellStyle name="Normal 3 2 3 2" xfId="480"/>
    <cellStyle name="Normal 3 2 4" xfId="481"/>
    <cellStyle name="Normal 3 3" xfId="482"/>
    <cellStyle name="Normal 3 3 2" xfId="483"/>
    <cellStyle name="Normal 3 3 2 2" xfId="484"/>
    <cellStyle name="Normal 3 3 3" xfId="485"/>
    <cellStyle name="Normal 3 3 4" xfId="486"/>
    <cellStyle name="Normal 3 4" xfId="487"/>
    <cellStyle name="Normal 3 4 2" xfId="488"/>
    <cellStyle name="Normal 3 4 2 2" xfId="489"/>
    <cellStyle name="Normal 3 4 2 3" xfId="490"/>
    <cellStyle name="Normal 3 4 3" xfId="491"/>
    <cellStyle name="Normal 3 5" xfId="492"/>
    <cellStyle name="Normal 3 5 2" xfId="493"/>
    <cellStyle name="Normal 3 5 2 2" xfId="494"/>
    <cellStyle name="Normal 3 5 3" xfId="495"/>
    <cellStyle name="Normal 3 6" xfId="496"/>
    <cellStyle name="Normal 3 6 2" xfId="497"/>
    <cellStyle name="Normal 3 7" xfId="498"/>
    <cellStyle name="Normal 3 8" xfId="2418"/>
    <cellStyle name="Normal 3 9" xfId="2419"/>
    <cellStyle name="Normal 3_asset sales" xfId="2420"/>
    <cellStyle name="Normal 30" xfId="499"/>
    <cellStyle name="Normal 31" xfId="500"/>
    <cellStyle name="Normal 32" xfId="501"/>
    <cellStyle name="Normal 33" xfId="502"/>
    <cellStyle name="Normal 33 2" xfId="503"/>
    <cellStyle name="Normal 34" xfId="504"/>
    <cellStyle name="Normal 35" xfId="505"/>
    <cellStyle name="Normal 36" xfId="506"/>
    <cellStyle name="Normal 37" xfId="2421"/>
    <cellStyle name="Normal 38" xfId="2422"/>
    <cellStyle name="Normal 39" xfId="2423"/>
    <cellStyle name="Normal 4" xfId="507"/>
    <cellStyle name="Normal 4 2" xfId="508"/>
    <cellStyle name="Normal 4 2 2" xfId="509"/>
    <cellStyle name="Normal 4 3" xfId="510"/>
    <cellStyle name="Normal 4 4" xfId="511"/>
    <cellStyle name="Normal 4 5" xfId="2558"/>
    <cellStyle name="Normal 40" xfId="2424"/>
    <cellStyle name="Normal 41" xfId="2425"/>
    <cellStyle name="Normal 42" xfId="2426"/>
    <cellStyle name="Normal 43" xfId="2427"/>
    <cellStyle name="Normal 44" xfId="2428"/>
    <cellStyle name="Normal 45" xfId="2429"/>
    <cellStyle name="Normal 46" xfId="2430"/>
    <cellStyle name="Normal 47" xfId="2431"/>
    <cellStyle name="Normal 48" xfId="2432"/>
    <cellStyle name="Normal 49" xfId="2552"/>
    <cellStyle name="Normal 5" xfId="512"/>
    <cellStyle name="Normal 5 2" xfId="513"/>
    <cellStyle name="Normal 5 2 2" xfId="514"/>
    <cellStyle name="Normal 5 2 2 2" xfId="515"/>
    <cellStyle name="Normal 5 2 2 2 2" xfId="516"/>
    <cellStyle name="Normal 5 2 2 3" xfId="517"/>
    <cellStyle name="Normal 5 2 3" xfId="518"/>
    <cellStyle name="Normal 5 2 3 2" xfId="519"/>
    <cellStyle name="Normal 5 2 3 2 2" xfId="520"/>
    <cellStyle name="Normal 5 2 3 3" xfId="521"/>
    <cellStyle name="Normal 5 2 4" xfId="522"/>
    <cellStyle name="Normal 5 2 4 2" xfId="523"/>
    <cellStyle name="Normal 5 2 5" xfId="524"/>
    <cellStyle name="Normal 5 3" xfId="525"/>
    <cellStyle name="Normal 5 3 2" xfId="526"/>
    <cellStyle name="Normal 5 3 2 2" xfId="527"/>
    <cellStyle name="Normal 5 3 3" xfId="528"/>
    <cellStyle name="Normal 5 4" xfId="529"/>
    <cellStyle name="Normal 5 4 2" xfId="530"/>
    <cellStyle name="Normal 5 4 2 2" xfId="531"/>
    <cellStyle name="Normal 5 4 3" xfId="532"/>
    <cellStyle name="Normal 5 5" xfId="533"/>
    <cellStyle name="Normal 5 6" xfId="2559"/>
    <cellStyle name="Normal 6" xfId="534"/>
    <cellStyle name="Normal 6 2" xfId="535"/>
    <cellStyle name="Normal 6 2 2" xfId="536"/>
    <cellStyle name="Normal 6 2 3" xfId="537"/>
    <cellStyle name="Normal 6 3" xfId="538"/>
    <cellStyle name="Normal 6 3 2" xfId="539"/>
    <cellStyle name="Normal 6 3 3" xfId="540"/>
    <cellStyle name="Normal 6 4" xfId="541"/>
    <cellStyle name="Normal 6 5" xfId="542"/>
    <cellStyle name="Normal 6 6" xfId="2560"/>
    <cellStyle name="Normal 7" xfId="543"/>
    <cellStyle name="Normal 7 2" xfId="544"/>
    <cellStyle name="Normal 7 2 2" xfId="545"/>
    <cellStyle name="Normal 7 2 2 2" xfId="546"/>
    <cellStyle name="Normal 7 2 2 2 2" xfId="547"/>
    <cellStyle name="Normal 7 2 2 2 3" xfId="548"/>
    <cellStyle name="Normal 7 2 2 2 3 2" xfId="549"/>
    <cellStyle name="Normal 7 2 2 2 3 3" xfId="550"/>
    <cellStyle name="Normal 7 2 2 2 4" xfId="551"/>
    <cellStyle name="Normal 7 2 2 2 4 2" xfId="552"/>
    <cellStyle name="Normal 7 2 2 2 4 3" xfId="553"/>
    <cellStyle name="Normal 7 2 2 2 5" xfId="554"/>
    <cellStyle name="Normal 7 2 2 3" xfId="555"/>
    <cellStyle name="Normal 7 2 2 3 2" xfId="556"/>
    <cellStyle name="Normal 7 2 2_6 Key statistics housing transport and environment (2011)_OLD" xfId="557"/>
    <cellStyle name="Normal 7 2 3" xfId="558"/>
    <cellStyle name="Normal 7 2 3 2" xfId="559"/>
    <cellStyle name="Normal 7 2 4" xfId="560"/>
    <cellStyle name="Normal 7 2 5" xfId="561"/>
    <cellStyle name="Normal 7 2_6 Key statistics housing transport and environment (2011)_OLD" xfId="562"/>
    <cellStyle name="Normal 7 3" xfId="563"/>
    <cellStyle name="Normal 7 3 2" xfId="564"/>
    <cellStyle name="Normal 7 3 2 2" xfId="565"/>
    <cellStyle name="Normal 7 3 2 3" xfId="566"/>
    <cellStyle name="Normal 7 3 3" xfId="567"/>
    <cellStyle name="Normal 7 3 4" xfId="568"/>
    <cellStyle name="Normal 7 3_6 Key statistics housing transport and environment (2011)_OLD" xfId="569"/>
    <cellStyle name="Normal 7 4" xfId="570"/>
    <cellStyle name="Normal 7 4 2" xfId="571"/>
    <cellStyle name="Normal 7 4 2 2" xfId="572"/>
    <cellStyle name="Normal 7 4 2 2 2" xfId="573"/>
    <cellStyle name="Normal 7 4 2 3" xfId="574"/>
    <cellStyle name="Normal 7 4 2 4" xfId="575"/>
    <cellStyle name="Normal 7 4 2_ONS - Key Statistics - Housing Transport &amp; Environment" xfId="576"/>
    <cellStyle name="Normal 7 4 3" xfId="577"/>
    <cellStyle name="Normal 7 4 3 2" xfId="578"/>
    <cellStyle name="Normal 7 4 4" xfId="579"/>
    <cellStyle name="Normal 7 4 5" xfId="580"/>
    <cellStyle name="Normal 7 4_ONS - Key Statistics - Housing Transport &amp; Environment" xfId="581"/>
    <cellStyle name="Normal 7 5" xfId="2561"/>
    <cellStyle name="Normal 8" xfId="582"/>
    <cellStyle name="Normal 8 10" xfId="583"/>
    <cellStyle name="Normal 8 10 2" xfId="584"/>
    <cellStyle name="Normal 8 11" xfId="585"/>
    <cellStyle name="Normal 8 11 2" xfId="586"/>
    <cellStyle name="Normal 8 12" xfId="587"/>
    <cellStyle name="Normal 8 13" xfId="2562"/>
    <cellStyle name="Normal 8 2" xfId="588"/>
    <cellStyle name="Normal 8 2 2" xfId="589"/>
    <cellStyle name="Normal 8 3" xfId="590"/>
    <cellStyle name="Normal 8 3 2" xfId="591"/>
    <cellStyle name="Normal 8 4" xfId="592"/>
    <cellStyle name="Normal 8 4 2" xfId="593"/>
    <cellStyle name="Normal 8 5" xfId="594"/>
    <cellStyle name="Normal 8 5 2" xfId="595"/>
    <cellStyle name="Normal 8 6" xfId="596"/>
    <cellStyle name="Normal 8 6 2" xfId="597"/>
    <cellStyle name="Normal 8 7" xfId="598"/>
    <cellStyle name="Normal 8 7 2" xfId="599"/>
    <cellStyle name="Normal 8 8" xfId="600"/>
    <cellStyle name="Normal 8 8 2" xfId="601"/>
    <cellStyle name="Normal 8 9" xfId="602"/>
    <cellStyle name="Normal 8 9 2" xfId="603"/>
    <cellStyle name="Normal 9" xfId="604"/>
    <cellStyle name="Normal 9 2" xfId="605"/>
    <cellStyle name="Normal 9 2 2" xfId="606"/>
    <cellStyle name="Normal 9 2 2 2" xfId="607"/>
    <cellStyle name="Normal 9 2 3" xfId="608"/>
    <cellStyle name="Normal 9 3" xfId="609"/>
    <cellStyle name="Normal 9 3 2" xfId="610"/>
    <cellStyle name="Normal 9 3 2 2" xfId="611"/>
    <cellStyle name="Normal 9 3 3" xfId="612"/>
    <cellStyle name="Normal 9 4" xfId="613"/>
    <cellStyle name="Normal 9 4 2" xfId="614"/>
    <cellStyle name="Normal 9 5" xfId="615"/>
    <cellStyle name="Normal 9 6" xfId="2563"/>
    <cellStyle name="Normal_Sheet1" xfId="2553"/>
    <cellStyle name="Note 10 2" xfId="616"/>
    <cellStyle name="Note 10 2 2" xfId="617"/>
    <cellStyle name="Note 10 2 2 2" xfId="618"/>
    <cellStyle name="Note 10 2 2 2 2" xfId="619"/>
    <cellStyle name="Note 10 2 2 2 2 2" xfId="620"/>
    <cellStyle name="Note 10 2 2 2 3" xfId="621"/>
    <cellStyle name="Note 10 2 2 3" xfId="622"/>
    <cellStyle name="Note 10 2 2 3 2" xfId="623"/>
    <cellStyle name="Note 10 2 2 4" xfId="624"/>
    <cellStyle name="Note 10 2 2 4 2" xfId="625"/>
    <cellStyle name="Note 10 2 2 5" xfId="626"/>
    <cellStyle name="Note 10 2 3" xfId="627"/>
    <cellStyle name="Note 10 2 3 2" xfId="628"/>
    <cellStyle name="Note 10 2 3 2 2" xfId="629"/>
    <cellStyle name="Note 10 2 3 3" xfId="630"/>
    <cellStyle name="Note 10 2 3 3 2" xfId="631"/>
    <cellStyle name="Note 10 2 3 4" xfId="632"/>
    <cellStyle name="Note 10 2 4" xfId="633"/>
    <cellStyle name="Note 10 2 4 2" xfId="634"/>
    <cellStyle name="Note 10 2 5" xfId="635"/>
    <cellStyle name="Note 10 2 5 2" xfId="636"/>
    <cellStyle name="Note 10 2 6" xfId="637"/>
    <cellStyle name="Note 10 3" xfId="638"/>
    <cellStyle name="Note 10 3 2" xfId="639"/>
    <cellStyle name="Note 10 3 2 2" xfId="640"/>
    <cellStyle name="Note 10 3 2 2 2" xfId="641"/>
    <cellStyle name="Note 10 3 2 2 2 2" xfId="642"/>
    <cellStyle name="Note 10 3 2 2 3" xfId="643"/>
    <cellStyle name="Note 10 3 2 3" xfId="644"/>
    <cellStyle name="Note 10 3 2 3 2" xfId="645"/>
    <cellStyle name="Note 10 3 2 4" xfId="646"/>
    <cellStyle name="Note 10 3 2 4 2" xfId="647"/>
    <cellStyle name="Note 10 3 2 5" xfId="648"/>
    <cellStyle name="Note 10 3 3" xfId="649"/>
    <cellStyle name="Note 10 3 3 2" xfId="650"/>
    <cellStyle name="Note 10 3 3 2 2" xfId="651"/>
    <cellStyle name="Note 10 3 3 3" xfId="652"/>
    <cellStyle name="Note 10 3 3 3 2" xfId="653"/>
    <cellStyle name="Note 10 3 3 4" xfId="654"/>
    <cellStyle name="Note 10 3 4" xfId="655"/>
    <cellStyle name="Note 10 3 4 2" xfId="656"/>
    <cellStyle name="Note 10 3 5" xfId="657"/>
    <cellStyle name="Note 10 3 5 2" xfId="658"/>
    <cellStyle name="Note 10 3 6" xfId="659"/>
    <cellStyle name="Note 10 4" xfId="660"/>
    <cellStyle name="Note 10 4 2" xfId="661"/>
    <cellStyle name="Note 10 4 2 2" xfId="662"/>
    <cellStyle name="Note 10 4 2 2 2" xfId="663"/>
    <cellStyle name="Note 10 4 2 2 2 2" xfId="664"/>
    <cellStyle name="Note 10 4 2 2 3" xfId="665"/>
    <cellStyle name="Note 10 4 2 3" xfId="666"/>
    <cellStyle name="Note 10 4 2 3 2" xfId="667"/>
    <cellStyle name="Note 10 4 2 4" xfId="668"/>
    <cellStyle name="Note 10 4 2 4 2" xfId="669"/>
    <cellStyle name="Note 10 4 2 5" xfId="670"/>
    <cellStyle name="Note 10 4 3" xfId="671"/>
    <cellStyle name="Note 10 4 3 2" xfId="672"/>
    <cellStyle name="Note 10 4 3 2 2" xfId="673"/>
    <cellStyle name="Note 10 4 3 3" xfId="674"/>
    <cellStyle name="Note 10 4 3 3 2" xfId="675"/>
    <cellStyle name="Note 10 4 3 4" xfId="676"/>
    <cellStyle name="Note 10 4 4" xfId="677"/>
    <cellStyle name="Note 10 4 4 2" xfId="678"/>
    <cellStyle name="Note 10 4 5" xfId="679"/>
    <cellStyle name="Note 10 4 5 2" xfId="680"/>
    <cellStyle name="Note 10 4 6" xfId="681"/>
    <cellStyle name="Note 10 5" xfId="682"/>
    <cellStyle name="Note 10 5 2" xfId="683"/>
    <cellStyle name="Note 10 5 2 2" xfId="684"/>
    <cellStyle name="Note 10 5 2 2 2" xfId="685"/>
    <cellStyle name="Note 10 5 2 2 2 2" xfId="686"/>
    <cellStyle name="Note 10 5 2 2 3" xfId="687"/>
    <cellStyle name="Note 10 5 2 3" xfId="688"/>
    <cellStyle name="Note 10 5 2 3 2" xfId="689"/>
    <cellStyle name="Note 10 5 2 4" xfId="690"/>
    <cellStyle name="Note 10 5 2 4 2" xfId="691"/>
    <cellStyle name="Note 10 5 2 5" xfId="692"/>
    <cellStyle name="Note 10 5 3" xfId="693"/>
    <cellStyle name="Note 10 5 3 2" xfId="694"/>
    <cellStyle name="Note 10 5 3 2 2" xfId="695"/>
    <cellStyle name="Note 10 5 3 3" xfId="696"/>
    <cellStyle name="Note 10 5 3 3 2" xfId="697"/>
    <cellStyle name="Note 10 5 3 4" xfId="698"/>
    <cellStyle name="Note 10 5 4" xfId="699"/>
    <cellStyle name="Note 10 5 4 2" xfId="700"/>
    <cellStyle name="Note 10 5 5" xfId="701"/>
    <cellStyle name="Note 10 5 5 2" xfId="702"/>
    <cellStyle name="Note 10 5 6" xfId="703"/>
    <cellStyle name="Note 10 6" xfId="704"/>
    <cellStyle name="Note 10 6 2" xfId="705"/>
    <cellStyle name="Note 10 6 2 2" xfId="706"/>
    <cellStyle name="Note 10 6 2 2 2" xfId="707"/>
    <cellStyle name="Note 10 6 2 2 2 2" xfId="708"/>
    <cellStyle name="Note 10 6 2 2 3" xfId="709"/>
    <cellStyle name="Note 10 6 2 3" xfId="710"/>
    <cellStyle name="Note 10 6 2 3 2" xfId="711"/>
    <cellStyle name="Note 10 6 2 4" xfId="712"/>
    <cellStyle name="Note 10 6 2 4 2" xfId="713"/>
    <cellStyle name="Note 10 6 2 5" xfId="714"/>
    <cellStyle name="Note 10 6 3" xfId="715"/>
    <cellStyle name="Note 10 6 3 2" xfId="716"/>
    <cellStyle name="Note 10 6 3 2 2" xfId="717"/>
    <cellStyle name="Note 10 6 3 3" xfId="718"/>
    <cellStyle name="Note 10 6 3 3 2" xfId="719"/>
    <cellStyle name="Note 10 6 3 4" xfId="720"/>
    <cellStyle name="Note 10 6 4" xfId="721"/>
    <cellStyle name="Note 10 6 4 2" xfId="722"/>
    <cellStyle name="Note 10 6 5" xfId="723"/>
    <cellStyle name="Note 10 6 5 2" xfId="724"/>
    <cellStyle name="Note 10 6 6" xfId="725"/>
    <cellStyle name="Note 10 7" xfId="726"/>
    <cellStyle name="Note 10 7 2" xfId="727"/>
    <cellStyle name="Note 10 7 2 2" xfId="728"/>
    <cellStyle name="Note 10 7 2 2 2" xfId="729"/>
    <cellStyle name="Note 10 7 2 2 2 2" xfId="730"/>
    <cellStyle name="Note 10 7 2 2 3" xfId="731"/>
    <cellStyle name="Note 10 7 2 3" xfId="732"/>
    <cellStyle name="Note 10 7 2 3 2" xfId="733"/>
    <cellStyle name="Note 10 7 2 4" xfId="734"/>
    <cellStyle name="Note 10 7 2 4 2" xfId="735"/>
    <cellStyle name="Note 10 7 2 5" xfId="736"/>
    <cellStyle name="Note 10 7 3" xfId="737"/>
    <cellStyle name="Note 10 7 3 2" xfId="738"/>
    <cellStyle name="Note 10 7 3 2 2" xfId="739"/>
    <cellStyle name="Note 10 7 3 3" xfId="740"/>
    <cellStyle name="Note 10 7 3 3 2" xfId="741"/>
    <cellStyle name="Note 10 7 3 4" xfId="742"/>
    <cellStyle name="Note 10 7 4" xfId="743"/>
    <cellStyle name="Note 10 7 4 2" xfId="744"/>
    <cellStyle name="Note 10 7 5" xfId="745"/>
    <cellStyle name="Note 10 7 5 2" xfId="746"/>
    <cellStyle name="Note 10 7 6" xfId="747"/>
    <cellStyle name="Note 11 2" xfId="748"/>
    <cellStyle name="Note 11 2 2" xfId="749"/>
    <cellStyle name="Note 11 2 2 2" xfId="750"/>
    <cellStyle name="Note 11 2 2 2 2" xfId="751"/>
    <cellStyle name="Note 11 2 2 2 2 2" xfId="752"/>
    <cellStyle name="Note 11 2 2 2 3" xfId="753"/>
    <cellStyle name="Note 11 2 2 3" xfId="754"/>
    <cellStyle name="Note 11 2 2 3 2" xfId="755"/>
    <cellStyle name="Note 11 2 2 4" xfId="756"/>
    <cellStyle name="Note 11 2 2 4 2" xfId="757"/>
    <cellStyle name="Note 11 2 2 5" xfId="758"/>
    <cellStyle name="Note 11 2 3" xfId="759"/>
    <cellStyle name="Note 11 2 3 2" xfId="760"/>
    <cellStyle name="Note 11 2 3 2 2" xfId="761"/>
    <cellStyle name="Note 11 2 3 3" xfId="762"/>
    <cellStyle name="Note 11 2 3 3 2" xfId="763"/>
    <cellStyle name="Note 11 2 3 4" xfId="764"/>
    <cellStyle name="Note 11 2 4" xfId="765"/>
    <cellStyle name="Note 11 2 4 2" xfId="766"/>
    <cellStyle name="Note 11 2 5" xfId="767"/>
    <cellStyle name="Note 11 2 5 2" xfId="768"/>
    <cellStyle name="Note 11 2 6" xfId="769"/>
    <cellStyle name="Note 11 3" xfId="770"/>
    <cellStyle name="Note 11 3 2" xfId="771"/>
    <cellStyle name="Note 11 3 2 2" xfId="772"/>
    <cellStyle name="Note 11 3 2 2 2" xfId="773"/>
    <cellStyle name="Note 11 3 2 2 2 2" xfId="774"/>
    <cellStyle name="Note 11 3 2 2 3" xfId="775"/>
    <cellStyle name="Note 11 3 2 3" xfId="776"/>
    <cellStyle name="Note 11 3 2 3 2" xfId="777"/>
    <cellStyle name="Note 11 3 2 4" xfId="778"/>
    <cellStyle name="Note 11 3 2 4 2" xfId="779"/>
    <cellStyle name="Note 11 3 2 5" xfId="780"/>
    <cellStyle name="Note 11 3 3" xfId="781"/>
    <cellStyle name="Note 11 3 3 2" xfId="782"/>
    <cellStyle name="Note 11 3 3 2 2" xfId="783"/>
    <cellStyle name="Note 11 3 3 3" xfId="784"/>
    <cellStyle name="Note 11 3 3 3 2" xfId="785"/>
    <cellStyle name="Note 11 3 3 4" xfId="786"/>
    <cellStyle name="Note 11 3 4" xfId="787"/>
    <cellStyle name="Note 11 3 4 2" xfId="788"/>
    <cellStyle name="Note 11 3 5" xfId="789"/>
    <cellStyle name="Note 11 3 5 2" xfId="790"/>
    <cellStyle name="Note 11 3 6" xfId="791"/>
    <cellStyle name="Note 11 4" xfId="792"/>
    <cellStyle name="Note 11 4 2" xfId="793"/>
    <cellStyle name="Note 11 4 2 2" xfId="794"/>
    <cellStyle name="Note 11 4 2 2 2" xfId="795"/>
    <cellStyle name="Note 11 4 2 2 2 2" xfId="796"/>
    <cellStyle name="Note 11 4 2 2 3" xfId="797"/>
    <cellStyle name="Note 11 4 2 3" xfId="798"/>
    <cellStyle name="Note 11 4 2 3 2" xfId="799"/>
    <cellStyle name="Note 11 4 2 4" xfId="800"/>
    <cellStyle name="Note 11 4 2 4 2" xfId="801"/>
    <cellStyle name="Note 11 4 2 5" xfId="802"/>
    <cellStyle name="Note 11 4 3" xfId="803"/>
    <cellStyle name="Note 11 4 3 2" xfId="804"/>
    <cellStyle name="Note 11 4 3 2 2" xfId="805"/>
    <cellStyle name="Note 11 4 3 3" xfId="806"/>
    <cellStyle name="Note 11 4 3 3 2" xfId="807"/>
    <cellStyle name="Note 11 4 3 4" xfId="808"/>
    <cellStyle name="Note 11 4 4" xfId="809"/>
    <cellStyle name="Note 11 4 4 2" xfId="810"/>
    <cellStyle name="Note 11 4 5" xfId="811"/>
    <cellStyle name="Note 11 4 5 2" xfId="812"/>
    <cellStyle name="Note 11 4 6" xfId="813"/>
    <cellStyle name="Note 11 5" xfId="814"/>
    <cellStyle name="Note 11 5 2" xfId="815"/>
    <cellStyle name="Note 11 5 2 2" xfId="816"/>
    <cellStyle name="Note 11 5 2 2 2" xfId="817"/>
    <cellStyle name="Note 11 5 2 2 2 2" xfId="818"/>
    <cellStyle name="Note 11 5 2 2 3" xfId="819"/>
    <cellStyle name="Note 11 5 2 3" xfId="820"/>
    <cellStyle name="Note 11 5 2 3 2" xfId="821"/>
    <cellStyle name="Note 11 5 2 4" xfId="822"/>
    <cellStyle name="Note 11 5 2 4 2" xfId="823"/>
    <cellStyle name="Note 11 5 2 5" xfId="824"/>
    <cellStyle name="Note 11 5 3" xfId="825"/>
    <cellStyle name="Note 11 5 3 2" xfId="826"/>
    <cellStyle name="Note 11 5 3 2 2" xfId="827"/>
    <cellStyle name="Note 11 5 3 3" xfId="828"/>
    <cellStyle name="Note 11 5 3 3 2" xfId="829"/>
    <cellStyle name="Note 11 5 3 4" xfId="830"/>
    <cellStyle name="Note 11 5 4" xfId="831"/>
    <cellStyle name="Note 11 5 4 2" xfId="832"/>
    <cellStyle name="Note 11 5 5" xfId="833"/>
    <cellStyle name="Note 11 5 5 2" xfId="834"/>
    <cellStyle name="Note 11 5 6" xfId="835"/>
    <cellStyle name="Note 11 6" xfId="836"/>
    <cellStyle name="Note 11 6 2" xfId="837"/>
    <cellStyle name="Note 11 6 2 2" xfId="838"/>
    <cellStyle name="Note 11 6 2 2 2" xfId="839"/>
    <cellStyle name="Note 11 6 2 2 2 2" xfId="840"/>
    <cellStyle name="Note 11 6 2 2 3" xfId="841"/>
    <cellStyle name="Note 11 6 2 3" xfId="842"/>
    <cellStyle name="Note 11 6 2 3 2" xfId="843"/>
    <cellStyle name="Note 11 6 2 4" xfId="844"/>
    <cellStyle name="Note 11 6 2 4 2" xfId="845"/>
    <cellStyle name="Note 11 6 2 5" xfId="846"/>
    <cellStyle name="Note 11 6 3" xfId="847"/>
    <cellStyle name="Note 11 6 3 2" xfId="848"/>
    <cellStyle name="Note 11 6 3 2 2" xfId="849"/>
    <cellStyle name="Note 11 6 3 3" xfId="850"/>
    <cellStyle name="Note 11 6 3 3 2" xfId="851"/>
    <cellStyle name="Note 11 6 3 4" xfId="852"/>
    <cellStyle name="Note 11 6 4" xfId="853"/>
    <cellStyle name="Note 11 6 4 2" xfId="854"/>
    <cellStyle name="Note 11 6 5" xfId="855"/>
    <cellStyle name="Note 11 6 5 2" xfId="856"/>
    <cellStyle name="Note 11 6 6" xfId="857"/>
    <cellStyle name="Note 12 2" xfId="858"/>
    <cellStyle name="Note 12 2 2" xfId="859"/>
    <cellStyle name="Note 12 2 2 2" xfId="860"/>
    <cellStyle name="Note 12 2 2 2 2" xfId="861"/>
    <cellStyle name="Note 12 2 2 2 2 2" xfId="862"/>
    <cellStyle name="Note 12 2 2 2 3" xfId="863"/>
    <cellStyle name="Note 12 2 2 3" xfId="864"/>
    <cellStyle name="Note 12 2 2 3 2" xfId="865"/>
    <cellStyle name="Note 12 2 2 4" xfId="866"/>
    <cellStyle name="Note 12 2 2 4 2" xfId="867"/>
    <cellStyle name="Note 12 2 2 5" xfId="868"/>
    <cellStyle name="Note 12 2 3" xfId="869"/>
    <cellStyle name="Note 12 2 3 2" xfId="870"/>
    <cellStyle name="Note 12 2 3 2 2" xfId="871"/>
    <cellStyle name="Note 12 2 3 3" xfId="872"/>
    <cellStyle name="Note 12 2 3 3 2" xfId="873"/>
    <cellStyle name="Note 12 2 3 4" xfId="874"/>
    <cellStyle name="Note 12 2 4" xfId="875"/>
    <cellStyle name="Note 12 2 4 2" xfId="876"/>
    <cellStyle name="Note 12 2 5" xfId="877"/>
    <cellStyle name="Note 12 2 5 2" xfId="878"/>
    <cellStyle name="Note 12 2 6" xfId="879"/>
    <cellStyle name="Note 12 3" xfId="880"/>
    <cellStyle name="Note 12 3 2" xfId="881"/>
    <cellStyle name="Note 12 3 2 2" xfId="882"/>
    <cellStyle name="Note 12 3 2 2 2" xfId="883"/>
    <cellStyle name="Note 12 3 2 2 2 2" xfId="884"/>
    <cellStyle name="Note 12 3 2 2 3" xfId="885"/>
    <cellStyle name="Note 12 3 2 3" xfId="886"/>
    <cellStyle name="Note 12 3 2 3 2" xfId="887"/>
    <cellStyle name="Note 12 3 2 4" xfId="888"/>
    <cellStyle name="Note 12 3 2 4 2" xfId="889"/>
    <cellStyle name="Note 12 3 2 5" xfId="890"/>
    <cellStyle name="Note 12 3 3" xfId="891"/>
    <cellStyle name="Note 12 3 3 2" xfId="892"/>
    <cellStyle name="Note 12 3 3 2 2" xfId="893"/>
    <cellStyle name="Note 12 3 3 3" xfId="894"/>
    <cellStyle name="Note 12 3 3 3 2" xfId="895"/>
    <cellStyle name="Note 12 3 3 4" xfId="896"/>
    <cellStyle name="Note 12 3 4" xfId="897"/>
    <cellStyle name="Note 12 3 4 2" xfId="898"/>
    <cellStyle name="Note 12 3 5" xfId="899"/>
    <cellStyle name="Note 12 3 5 2" xfId="900"/>
    <cellStyle name="Note 12 3 6" xfId="901"/>
    <cellStyle name="Note 12 4" xfId="902"/>
    <cellStyle name="Note 12 4 2" xfId="903"/>
    <cellStyle name="Note 12 4 2 2" xfId="904"/>
    <cellStyle name="Note 12 4 2 2 2" xfId="905"/>
    <cellStyle name="Note 12 4 2 2 2 2" xfId="906"/>
    <cellStyle name="Note 12 4 2 2 3" xfId="907"/>
    <cellStyle name="Note 12 4 2 3" xfId="908"/>
    <cellStyle name="Note 12 4 2 3 2" xfId="909"/>
    <cellStyle name="Note 12 4 2 4" xfId="910"/>
    <cellStyle name="Note 12 4 2 4 2" xfId="911"/>
    <cellStyle name="Note 12 4 2 5" xfId="912"/>
    <cellStyle name="Note 12 4 3" xfId="913"/>
    <cellStyle name="Note 12 4 3 2" xfId="914"/>
    <cellStyle name="Note 12 4 3 2 2" xfId="915"/>
    <cellStyle name="Note 12 4 3 3" xfId="916"/>
    <cellStyle name="Note 12 4 3 3 2" xfId="917"/>
    <cellStyle name="Note 12 4 3 4" xfId="918"/>
    <cellStyle name="Note 12 4 4" xfId="919"/>
    <cellStyle name="Note 12 4 4 2" xfId="920"/>
    <cellStyle name="Note 12 4 5" xfId="921"/>
    <cellStyle name="Note 12 4 5 2" xfId="922"/>
    <cellStyle name="Note 12 4 6" xfId="923"/>
    <cellStyle name="Note 12 5" xfId="924"/>
    <cellStyle name="Note 12 5 2" xfId="925"/>
    <cellStyle name="Note 12 5 2 2" xfId="926"/>
    <cellStyle name="Note 12 5 2 2 2" xfId="927"/>
    <cellStyle name="Note 12 5 2 2 2 2" xfId="928"/>
    <cellStyle name="Note 12 5 2 2 3" xfId="929"/>
    <cellStyle name="Note 12 5 2 3" xfId="930"/>
    <cellStyle name="Note 12 5 2 3 2" xfId="931"/>
    <cellStyle name="Note 12 5 2 4" xfId="932"/>
    <cellStyle name="Note 12 5 2 4 2" xfId="933"/>
    <cellStyle name="Note 12 5 2 5" xfId="934"/>
    <cellStyle name="Note 12 5 3" xfId="935"/>
    <cellStyle name="Note 12 5 3 2" xfId="936"/>
    <cellStyle name="Note 12 5 3 2 2" xfId="937"/>
    <cellStyle name="Note 12 5 3 3" xfId="938"/>
    <cellStyle name="Note 12 5 3 3 2" xfId="939"/>
    <cellStyle name="Note 12 5 3 4" xfId="940"/>
    <cellStyle name="Note 12 5 4" xfId="941"/>
    <cellStyle name="Note 12 5 4 2" xfId="942"/>
    <cellStyle name="Note 12 5 5" xfId="943"/>
    <cellStyle name="Note 12 5 5 2" xfId="944"/>
    <cellStyle name="Note 12 5 6" xfId="945"/>
    <cellStyle name="Note 13 2" xfId="946"/>
    <cellStyle name="Note 13 2 2" xfId="947"/>
    <cellStyle name="Note 13 2 2 2" xfId="948"/>
    <cellStyle name="Note 13 2 2 2 2" xfId="949"/>
    <cellStyle name="Note 13 2 2 2 2 2" xfId="950"/>
    <cellStyle name="Note 13 2 2 2 3" xfId="951"/>
    <cellStyle name="Note 13 2 2 3" xfId="952"/>
    <cellStyle name="Note 13 2 2 3 2" xfId="953"/>
    <cellStyle name="Note 13 2 2 4" xfId="954"/>
    <cellStyle name="Note 13 2 2 4 2" xfId="955"/>
    <cellStyle name="Note 13 2 2 5" xfId="956"/>
    <cellStyle name="Note 13 2 3" xfId="957"/>
    <cellStyle name="Note 13 2 3 2" xfId="958"/>
    <cellStyle name="Note 13 2 3 2 2" xfId="959"/>
    <cellStyle name="Note 13 2 3 3" xfId="960"/>
    <cellStyle name="Note 13 2 3 3 2" xfId="961"/>
    <cellStyle name="Note 13 2 3 4" xfId="962"/>
    <cellStyle name="Note 13 2 4" xfId="963"/>
    <cellStyle name="Note 13 2 4 2" xfId="964"/>
    <cellStyle name="Note 13 2 5" xfId="965"/>
    <cellStyle name="Note 13 2 5 2" xfId="966"/>
    <cellStyle name="Note 13 2 6" xfId="967"/>
    <cellStyle name="Note 14 2" xfId="968"/>
    <cellStyle name="Note 14 2 2" xfId="969"/>
    <cellStyle name="Note 14 2 2 2" xfId="970"/>
    <cellStyle name="Note 14 2 2 2 2" xfId="971"/>
    <cellStyle name="Note 14 2 2 2 2 2" xfId="972"/>
    <cellStyle name="Note 14 2 2 2 3" xfId="973"/>
    <cellStyle name="Note 14 2 2 3" xfId="974"/>
    <cellStyle name="Note 14 2 2 3 2" xfId="975"/>
    <cellStyle name="Note 14 2 2 4" xfId="976"/>
    <cellStyle name="Note 14 2 2 4 2" xfId="977"/>
    <cellStyle name="Note 14 2 2 5" xfId="978"/>
    <cellStyle name="Note 14 2 3" xfId="979"/>
    <cellStyle name="Note 14 2 3 2" xfId="980"/>
    <cellStyle name="Note 14 2 3 2 2" xfId="981"/>
    <cellStyle name="Note 14 2 3 3" xfId="982"/>
    <cellStyle name="Note 14 2 3 3 2" xfId="983"/>
    <cellStyle name="Note 14 2 3 4" xfId="984"/>
    <cellStyle name="Note 14 2 4" xfId="985"/>
    <cellStyle name="Note 14 2 4 2" xfId="986"/>
    <cellStyle name="Note 14 2 5" xfId="987"/>
    <cellStyle name="Note 14 2 5 2" xfId="988"/>
    <cellStyle name="Note 14 2 6" xfId="989"/>
    <cellStyle name="Note 15 2" xfId="990"/>
    <cellStyle name="Note 15 2 2" xfId="991"/>
    <cellStyle name="Note 15 2 2 2" xfId="992"/>
    <cellStyle name="Note 15 2 2 2 2" xfId="993"/>
    <cellStyle name="Note 15 2 2 2 2 2" xfId="994"/>
    <cellStyle name="Note 15 2 2 2 3" xfId="995"/>
    <cellStyle name="Note 15 2 2 3" xfId="996"/>
    <cellStyle name="Note 15 2 2 3 2" xfId="997"/>
    <cellStyle name="Note 15 2 2 4" xfId="998"/>
    <cellStyle name="Note 15 2 2 4 2" xfId="999"/>
    <cellStyle name="Note 15 2 2 5" xfId="1000"/>
    <cellStyle name="Note 15 2 3" xfId="1001"/>
    <cellStyle name="Note 15 2 3 2" xfId="1002"/>
    <cellStyle name="Note 15 2 3 2 2" xfId="1003"/>
    <cellStyle name="Note 15 2 3 3" xfId="1004"/>
    <cellStyle name="Note 15 2 3 3 2" xfId="1005"/>
    <cellStyle name="Note 15 2 3 4" xfId="1006"/>
    <cellStyle name="Note 15 2 4" xfId="1007"/>
    <cellStyle name="Note 15 2 4 2" xfId="1008"/>
    <cellStyle name="Note 15 2 5" xfId="1009"/>
    <cellStyle name="Note 15 2 5 2" xfId="1010"/>
    <cellStyle name="Note 15 2 6" xfId="1011"/>
    <cellStyle name="Note 2" xfId="1012"/>
    <cellStyle name="Note 2 2" xfId="1013"/>
    <cellStyle name="Note 2 2 2" xfId="1014"/>
    <cellStyle name="Note 2 2 2 2" xfId="1015"/>
    <cellStyle name="Note 2 2 2 2 2" xfId="1016"/>
    <cellStyle name="Note 2 2 2 2 2 2" xfId="1017"/>
    <cellStyle name="Note 2 2 2 2 3" xfId="1018"/>
    <cellStyle name="Note 2 2 2 3" xfId="1019"/>
    <cellStyle name="Note 2 2 2 3 2" xfId="1020"/>
    <cellStyle name="Note 2 2 2 4" xfId="1021"/>
    <cellStyle name="Note 2 2 2 4 2" xfId="1022"/>
    <cellStyle name="Note 2 2 2 5" xfId="1023"/>
    <cellStyle name="Note 2 2 3" xfId="1024"/>
    <cellStyle name="Note 2 2 3 2" xfId="1025"/>
    <cellStyle name="Note 2 2 3 2 2" xfId="1026"/>
    <cellStyle name="Note 2 2 3 3" xfId="1027"/>
    <cellStyle name="Note 2 2 3 3 2" xfId="1028"/>
    <cellStyle name="Note 2 2 3 4" xfId="1029"/>
    <cellStyle name="Note 2 2 4" xfId="1030"/>
    <cellStyle name="Note 2 2 4 2" xfId="1031"/>
    <cellStyle name="Note 2 2 5" xfId="1032"/>
    <cellStyle name="Note 2 2 5 2" xfId="1033"/>
    <cellStyle name="Note 2 2 6" xfId="1034"/>
    <cellStyle name="Note 2 3" xfId="1035"/>
    <cellStyle name="Note 2 3 2" xfId="1036"/>
    <cellStyle name="Note 2 3 2 2" xfId="1037"/>
    <cellStyle name="Note 2 3 2 2 2" xfId="1038"/>
    <cellStyle name="Note 2 3 2 2 2 2" xfId="1039"/>
    <cellStyle name="Note 2 3 2 2 3" xfId="1040"/>
    <cellStyle name="Note 2 3 2 3" xfId="1041"/>
    <cellStyle name="Note 2 3 2 3 2" xfId="1042"/>
    <cellStyle name="Note 2 3 2 4" xfId="1043"/>
    <cellStyle name="Note 2 3 2 4 2" xfId="1044"/>
    <cellStyle name="Note 2 3 2 5" xfId="1045"/>
    <cellStyle name="Note 2 3 3" xfId="1046"/>
    <cellStyle name="Note 2 3 3 2" xfId="1047"/>
    <cellStyle name="Note 2 3 3 2 2" xfId="1048"/>
    <cellStyle name="Note 2 3 3 3" xfId="1049"/>
    <cellStyle name="Note 2 3 3 3 2" xfId="1050"/>
    <cellStyle name="Note 2 3 3 4" xfId="1051"/>
    <cellStyle name="Note 2 3 4" xfId="1052"/>
    <cellStyle name="Note 2 3 4 2" xfId="1053"/>
    <cellStyle name="Note 2 3 5" xfId="1054"/>
    <cellStyle name="Note 2 3 5 2" xfId="1055"/>
    <cellStyle name="Note 2 3 6" xfId="1056"/>
    <cellStyle name="Note 2 4" xfId="1057"/>
    <cellStyle name="Note 2 4 2" xfId="1058"/>
    <cellStyle name="Note 2 4 2 2" xfId="1059"/>
    <cellStyle name="Note 2 4 2 2 2" xfId="1060"/>
    <cellStyle name="Note 2 4 2 2 2 2" xfId="1061"/>
    <cellStyle name="Note 2 4 2 2 3" xfId="1062"/>
    <cellStyle name="Note 2 4 2 3" xfId="1063"/>
    <cellStyle name="Note 2 4 2 3 2" xfId="1064"/>
    <cellStyle name="Note 2 4 2 4" xfId="1065"/>
    <cellStyle name="Note 2 4 2 4 2" xfId="1066"/>
    <cellStyle name="Note 2 4 2 5" xfId="1067"/>
    <cellStyle name="Note 2 4 3" xfId="1068"/>
    <cellStyle name="Note 2 4 3 2" xfId="1069"/>
    <cellStyle name="Note 2 4 3 2 2" xfId="1070"/>
    <cellStyle name="Note 2 4 3 3" xfId="1071"/>
    <cellStyle name="Note 2 4 3 3 2" xfId="1072"/>
    <cellStyle name="Note 2 4 3 4" xfId="1073"/>
    <cellStyle name="Note 2 4 4" xfId="1074"/>
    <cellStyle name="Note 2 4 4 2" xfId="1075"/>
    <cellStyle name="Note 2 4 5" xfId="1076"/>
    <cellStyle name="Note 2 4 5 2" xfId="1077"/>
    <cellStyle name="Note 2 4 6" xfId="1078"/>
    <cellStyle name="Note 2 5" xfId="1079"/>
    <cellStyle name="Note 2 5 2" xfId="1080"/>
    <cellStyle name="Note 2 5 2 2" xfId="1081"/>
    <cellStyle name="Note 2 5 2 2 2" xfId="1082"/>
    <cellStyle name="Note 2 5 2 2 2 2" xfId="1083"/>
    <cellStyle name="Note 2 5 2 2 3" xfId="1084"/>
    <cellStyle name="Note 2 5 2 3" xfId="1085"/>
    <cellStyle name="Note 2 5 2 3 2" xfId="1086"/>
    <cellStyle name="Note 2 5 2 4" xfId="1087"/>
    <cellStyle name="Note 2 5 2 4 2" xfId="1088"/>
    <cellStyle name="Note 2 5 2 5" xfId="1089"/>
    <cellStyle name="Note 2 5 3" xfId="1090"/>
    <cellStyle name="Note 2 5 3 2" xfId="1091"/>
    <cellStyle name="Note 2 5 3 2 2" xfId="1092"/>
    <cellStyle name="Note 2 5 3 3" xfId="1093"/>
    <cellStyle name="Note 2 5 3 3 2" xfId="1094"/>
    <cellStyle name="Note 2 5 3 4" xfId="1095"/>
    <cellStyle name="Note 2 5 4" xfId="1096"/>
    <cellStyle name="Note 2 5 4 2" xfId="1097"/>
    <cellStyle name="Note 2 5 5" xfId="1098"/>
    <cellStyle name="Note 2 5 5 2" xfId="1099"/>
    <cellStyle name="Note 2 5 6" xfId="1100"/>
    <cellStyle name="Note 2 6" xfId="1101"/>
    <cellStyle name="Note 2 6 2" xfId="1102"/>
    <cellStyle name="Note 2 6 2 2" xfId="1103"/>
    <cellStyle name="Note 2 6 2 2 2" xfId="1104"/>
    <cellStyle name="Note 2 6 2 2 2 2" xfId="1105"/>
    <cellStyle name="Note 2 6 2 2 3" xfId="1106"/>
    <cellStyle name="Note 2 6 2 3" xfId="1107"/>
    <cellStyle name="Note 2 6 2 3 2" xfId="1108"/>
    <cellStyle name="Note 2 6 2 4" xfId="1109"/>
    <cellStyle name="Note 2 6 2 4 2" xfId="1110"/>
    <cellStyle name="Note 2 6 2 5" xfId="1111"/>
    <cellStyle name="Note 2 6 3" xfId="1112"/>
    <cellStyle name="Note 2 6 3 2" xfId="1113"/>
    <cellStyle name="Note 2 6 3 2 2" xfId="1114"/>
    <cellStyle name="Note 2 6 3 3" xfId="1115"/>
    <cellStyle name="Note 2 6 3 3 2" xfId="1116"/>
    <cellStyle name="Note 2 6 3 4" xfId="1117"/>
    <cellStyle name="Note 2 6 4" xfId="1118"/>
    <cellStyle name="Note 2 6 4 2" xfId="1119"/>
    <cellStyle name="Note 2 6 5" xfId="1120"/>
    <cellStyle name="Note 2 6 5 2" xfId="1121"/>
    <cellStyle name="Note 2 6 6" xfId="1122"/>
    <cellStyle name="Note 2 7" xfId="1123"/>
    <cellStyle name="Note 2 7 2" xfId="1124"/>
    <cellStyle name="Note 2 7 2 2" xfId="1125"/>
    <cellStyle name="Note 2 7 2 2 2" xfId="1126"/>
    <cellStyle name="Note 2 7 2 2 2 2" xfId="1127"/>
    <cellStyle name="Note 2 7 2 2 3" xfId="1128"/>
    <cellStyle name="Note 2 7 2 3" xfId="1129"/>
    <cellStyle name="Note 2 7 2 3 2" xfId="1130"/>
    <cellStyle name="Note 2 7 2 4" xfId="1131"/>
    <cellStyle name="Note 2 7 2 4 2" xfId="1132"/>
    <cellStyle name="Note 2 7 2 5" xfId="1133"/>
    <cellStyle name="Note 2 7 3" xfId="1134"/>
    <cellStyle name="Note 2 7 3 2" xfId="1135"/>
    <cellStyle name="Note 2 7 3 2 2" xfId="1136"/>
    <cellStyle name="Note 2 7 3 3" xfId="1137"/>
    <cellStyle name="Note 2 7 3 3 2" xfId="1138"/>
    <cellStyle name="Note 2 7 3 4" xfId="1139"/>
    <cellStyle name="Note 2 7 4" xfId="1140"/>
    <cellStyle name="Note 2 7 4 2" xfId="1141"/>
    <cellStyle name="Note 2 7 5" xfId="1142"/>
    <cellStyle name="Note 2 7 5 2" xfId="1143"/>
    <cellStyle name="Note 2 7 6" xfId="1144"/>
    <cellStyle name="Note 2 8" xfId="1145"/>
    <cellStyle name="Note 2 8 2" xfId="1146"/>
    <cellStyle name="Note 2 8 2 2" xfId="1147"/>
    <cellStyle name="Note 2 8 2 2 2" xfId="1148"/>
    <cellStyle name="Note 2 8 2 2 2 2" xfId="1149"/>
    <cellStyle name="Note 2 8 2 2 3" xfId="1150"/>
    <cellStyle name="Note 2 8 2 3" xfId="1151"/>
    <cellStyle name="Note 2 8 2 3 2" xfId="1152"/>
    <cellStyle name="Note 2 8 2 4" xfId="1153"/>
    <cellStyle name="Note 2 8 2 4 2" xfId="1154"/>
    <cellStyle name="Note 2 8 2 5" xfId="1155"/>
    <cellStyle name="Note 2 8 3" xfId="1156"/>
    <cellStyle name="Note 2 8 3 2" xfId="1157"/>
    <cellStyle name="Note 2 8 3 2 2" xfId="1158"/>
    <cellStyle name="Note 2 8 3 3" xfId="1159"/>
    <cellStyle name="Note 2 8 3 3 2" xfId="1160"/>
    <cellStyle name="Note 2 8 3 4" xfId="1161"/>
    <cellStyle name="Note 2 8 4" xfId="1162"/>
    <cellStyle name="Note 2 8 4 2" xfId="1163"/>
    <cellStyle name="Note 2 8 5" xfId="1164"/>
    <cellStyle name="Note 2 8 5 2" xfId="1165"/>
    <cellStyle name="Note 2 8 6" xfId="1166"/>
    <cellStyle name="Note 2 9" xfId="1167"/>
    <cellStyle name="Note 3 2" xfId="1168"/>
    <cellStyle name="Note 3 2 2" xfId="1169"/>
    <cellStyle name="Note 3 2 2 2" xfId="1170"/>
    <cellStyle name="Note 3 2 2 2 2" xfId="1171"/>
    <cellStyle name="Note 3 2 2 2 2 2" xfId="1172"/>
    <cellStyle name="Note 3 2 2 2 3" xfId="1173"/>
    <cellStyle name="Note 3 2 2 3" xfId="1174"/>
    <cellStyle name="Note 3 2 2 3 2" xfId="1175"/>
    <cellStyle name="Note 3 2 2 4" xfId="1176"/>
    <cellStyle name="Note 3 2 2 4 2" xfId="1177"/>
    <cellStyle name="Note 3 2 2 5" xfId="1178"/>
    <cellStyle name="Note 3 2 3" xfId="1179"/>
    <cellStyle name="Note 3 2 3 2" xfId="1180"/>
    <cellStyle name="Note 3 2 3 2 2" xfId="1181"/>
    <cellStyle name="Note 3 2 3 3" xfId="1182"/>
    <cellStyle name="Note 3 2 3 3 2" xfId="1183"/>
    <cellStyle name="Note 3 2 3 4" xfId="1184"/>
    <cellStyle name="Note 3 2 4" xfId="1185"/>
    <cellStyle name="Note 3 2 4 2" xfId="1186"/>
    <cellStyle name="Note 3 2 5" xfId="1187"/>
    <cellStyle name="Note 3 2 5 2" xfId="1188"/>
    <cellStyle name="Note 3 2 6" xfId="1189"/>
    <cellStyle name="Note 3 3" xfId="1190"/>
    <cellStyle name="Note 3 3 2" xfId="1191"/>
    <cellStyle name="Note 3 3 2 2" xfId="1192"/>
    <cellStyle name="Note 3 3 2 2 2" xfId="1193"/>
    <cellStyle name="Note 3 3 2 2 2 2" xfId="1194"/>
    <cellStyle name="Note 3 3 2 2 3" xfId="1195"/>
    <cellStyle name="Note 3 3 2 3" xfId="1196"/>
    <cellStyle name="Note 3 3 2 3 2" xfId="1197"/>
    <cellStyle name="Note 3 3 2 4" xfId="1198"/>
    <cellStyle name="Note 3 3 2 4 2" xfId="1199"/>
    <cellStyle name="Note 3 3 2 5" xfId="1200"/>
    <cellStyle name="Note 3 3 3" xfId="1201"/>
    <cellStyle name="Note 3 3 3 2" xfId="1202"/>
    <cellStyle name="Note 3 3 3 2 2" xfId="1203"/>
    <cellStyle name="Note 3 3 3 3" xfId="1204"/>
    <cellStyle name="Note 3 3 3 3 2" xfId="1205"/>
    <cellStyle name="Note 3 3 3 4" xfId="1206"/>
    <cellStyle name="Note 3 3 4" xfId="1207"/>
    <cellStyle name="Note 3 3 4 2" xfId="1208"/>
    <cellStyle name="Note 3 3 5" xfId="1209"/>
    <cellStyle name="Note 3 3 5 2" xfId="1210"/>
    <cellStyle name="Note 3 3 6" xfId="1211"/>
    <cellStyle name="Note 3 4" xfId="1212"/>
    <cellStyle name="Note 3 4 2" xfId="1213"/>
    <cellStyle name="Note 3 4 2 2" xfId="1214"/>
    <cellStyle name="Note 3 4 2 2 2" xfId="1215"/>
    <cellStyle name="Note 3 4 2 2 2 2" xfId="1216"/>
    <cellStyle name="Note 3 4 2 2 3" xfId="1217"/>
    <cellStyle name="Note 3 4 2 3" xfId="1218"/>
    <cellStyle name="Note 3 4 2 3 2" xfId="1219"/>
    <cellStyle name="Note 3 4 2 4" xfId="1220"/>
    <cellStyle name="Note 3 4 2 4 2" xfId="1221"/>
    <cellStyle name="Note 3 4 2 5" xfId="1222"/>
    <cellStyle name="Note 3 4 3" xfId="1223"/>
    <cellStyle name="Note 3 4 3 2" xfId="1224"/>
    <cellStyle name="Note 3 4 3 2 2" xfId="1225"/>
    <cellStyle name="Note 3 4 3 3" xfId="1226"/>
    <cellStyle name="Note 3 4 3 3 2" xfId="1227"/>
    <cellStyle name="Note 3 4 3 4" xfId="1228"/>
    <cellStyle name="Note 3 4 4" xfId="1229"/>
    <cellStyle name="Note 3 4 4 2" xfId="1230"/>
    <cellStyle name="Note 3 4 5" xfId="1231"/>
    <cellStyle name="Note 3 4 5 2" xfId="1232"/>
    <cellStyle name="Note 3 4 6" xfId="1233"/>
    <cellStyle name="Note 3 5" xfId="1234"/>
    <cellStyle name="Note 3 5 2" xfId="1235"/>
    <cellStyle name="Note 3 5 2 2" xfId="1236"/>
    <cellStyle name="Note 3 5 2 2 2" xfId="1237"/>
    <cellStyle name="Note 3 5 2 2 2 2" xfId="1238"/>
    <cellStyle name="Note 3 5 2 2 3" xfId="1239"/>
    <cellStyle name="Note 3 5 2 3" xfId="1240"/>
    <cellStyle name="Note 3 5 2 3 2" xfId="1241"/>
    <cellStyle name="Note 3 5 2 4" xfId="1242"/>
    <cellStyle name="Note 3 5 2 4 2" xfId="1243"/>
    <cellStyle name="Note 3 5 2 5" xfId="1244"/>
    <cellStyle name="Note 3 5 3" xfId="1245"/>
    <cellStyle name="Note 3 5 3 2" xfId="1246"/>
    <cellStyle name="Note 3 5 3 2 2" xfId="1247"/>
    <cellStyle name="Note 3 5 3 3" xfId="1248"/>
    <cellStyle name="Note 3 5 3 3 2" xfId="1249"/>
    <cellStyle name="Note 3 5 3 4" xfId="1250"/>
    <cellStyle name="Note 3 5 4" xfId="1251"/>
    <cellStyle name="Note 3 5 4 2" xfId="1252"/>
    <cellStyle name="Note 3 5 5" xfId="1253"/>
    <cellStyle name="Note 3 5 5 2" xfId="1254"/>
    <cellStyle name="Note 3 5 6" xfId="1255"/>
    <cellStyle name="Note 3 6" xfId="1256"/>
    <cellStyle name="Note 3 6 2" xfId="1257"/>
    <cellStyle name="Note 3 6 2 2" xfId="1258"/>
    <cellStyle name="Note 3 6 2 2 2" xfId="1259"/>
    <cellStyle name="Note 3 6 2 2 2 2" xfId="1260"/>
    <cellStyle name="Note 3 6 2 2 3" xfId="1261"/>
    <cellStyle name="Note 3 6 2 3" xfId="1262"/>
    <cellStyle name="Note 3 6 2 3 2" xfId="1263"/>
    <cellStyle name="Note 3 6 2 4" xfId="1264"/>
    <cellStyle name="Note 3 6 2 4 2" xfId="1265"/>
    <cellStyle name="Note 3 6 2 5" xfId="1266"/>
    <cellStyle name="Note 3 6 3" xfId="1267"/>
    <cellStyle name="Note 3 6 3 2" xfId="1268"/>
    <cellStyle name="Note 3 6 3 2 2" xfId="1269"/>
    <cellStyle name="Note 3 6 3 3" xfId="1270"/>
    <cellStyle name="Note 3 6 3 3 2" xfId="1271"/>
    <cellStyle name="Note 3 6 3 4" xfId="1272"/>
    <cellStyle name="Note 3 6 4" xfId="1273"/>
    <cellStyle name="Note 3 6 4 2" xfId="1274"/>
    <cellStyle name="Note 3 6 5" xfId="1275"/>
    <cellStyle name="Note 3 6 5 2" xfId="1276"/>
    <cellStyle name="Note 3 6 6" xfId="1277"/>
    <cellStyle name="Note 3 7" xfId="1278"/>
    <cellStyle name="Note 3 7 2" xfId="1279"/>
    <cellStyle name="Note 3 7 2 2" xfId="1280"/>
    <cellStyle name="Note 3 7 2 2 2" xfId="1281"/>
    <cellStyle name="Note 3 7 2 2 2 2" xfId="1282"/>
    <cellStyle name="Note 3 7 2 2 3" xfId="1283"/>
    <cellStyle name="Note 3 7 2 3" xfId="1284"/>
    <cellStyle name="Note 3 7 2 3 2" xfId="1285"/>
    <cellStyle name="Note 3 7 2 4" xfId="1286"/>
    <cellStyle name="Note 3 7 2 4 2" xfId="1287"/>
    <cellStyle name="Note 3 7 2 5" xfId="1288"/>
    <cellStyle name="Note 3 7 3" xfId="1289"/>
    <cellStyle name="Note 3 7 3 2" xfId="1290"/>
    <cellStyle name="Note 3 7 3 2 2" xfId="1291"/>
    <cellStyle name="Note 3 7 3 3" xfId="1292"/>
    <cellStyle name="Note 3 7 3 3 2" xfId="1293"/>
    <cellStyle name="Note 3 7 3 4" xfId="1294"/>
    <cellStyle name="Note 3 7 4" xfId="1295"/>
    <cellStyle name="Note 3 7 4 2" xfId="1296"/>
    <cellStyle name="Note 3 7 5" xfId="1297"/>
    <cellStyle name="Note 3 7 5 2" xfId="1298"/>
    <cellStyle name="Note 3 7 6" xfId="1299"/>
    <cellStyle name="Note 3 8" xfId="1300"/>
    <cellStyle name="Note 3 8 2" xfId="1301"/>
    <cellStyle name="Note 3 8 2 2" xfId="1302"/>
    <cellStyle name="Note 3 8 2 2 2" xfId="1303"/>
    <cellStyle name="Note 3 8 2 2 2 2" xfId="1304"/>
    <cellStyle name="Note 3 8 2 2 3" xfId="1305"/>
    <cellStyle name="Note 3 8 2 3" xfId="1306"/>
    <cellStyle name="Note 3 8 2 3 2" xfId="1307"/>
    <cellStyle name="Note 3 8 2 4" xfId="1308"/>
    <cellStyle name="Note 3 8 2 4 2" xfId="1309"/>
    <cellStyle name="Note 3 8 2 5" xfId="1310"/>
    <cellStyle name="Note 3 8 3" xfId="1311"/>
    <cellStyle name="Note 3 8 3 2" xfId="1312"/>
    <cellStyle name="Note 3 8 3 2 2" xfId="1313"/>
    <cellStyle name="Note 3 8 3 3" xfId="1314"/>
    <cellStyle name="Note 3 8 3 3 2" xfId="1315"/>
    <cellStyle name="Note 3 8 3 4" xfId="1316"/>
    <cellStyle name="Note 3 8 4" xfId="1317"/>
    <cellStyle name="Note 3 8 4 2" xfId="1318"/>
    <cellStyle name="Note 3 8 5" xfId="1319"/>
    <cellStyle name="Note 3 8 5 2" xfId="1320"/>
    <cellStyle name="Note 3 8 6" xfId="1321"/>
    <cellStyle name="Note 4 2" xfId="1322"/>
    <cellStyle name="Note 4 2 2" xfId="1323"/>
    <cellStyle name="Note 4 2 2 2" xfId="1324"/>
    <cellStyle name="Note 4 2 2 2 2" xfId="1325"/>
    <cellStyle name="Note 4 2 2 2 2 2" xfId="1326"/>
    <cellStyle name="Note 4 2 2 2 3" xfId="1327"/>
    <cellStyle name="Note 4 2 2 3" xfId="1328"/>
    <cellStyle name="Note 4 2 2 3 2" xfId="1329"/>
    <cellStyle name="Note 4 2 2 4" xfId="1330"/>
    <cellStyle name="Note 4 2 2 4 2" xfId="1331"/>
    <cellStyle name="Note 4 2 2 5" xfId="1332"/>
    <cellStyle name="Note 4 2 3" xfId="1333"/>
    <cellStyle name="Note 4 2 3 2" xfId="1334"/>
    <cellStyle name="Note 4 2 3 2 2" xfId="1335"/>
    <cellStyle name="Note 4 2 3 3" xfId="1336"/>
    <cellStyle name="Note 4 2 3 3 2" xfId="1337"/>
    <cellStyle name="Note 4 2 3 4" xfId="1338"/>
    <cellStyle name="Note 4 2 4" xfId="1339"/>
    <cellStyle name="Note 4 2 4 2" xfId="1340"/>
    <cellStyle name="Note 4 2 5" xfId="1341"/>
    <cellStyle name="Note 4 2 5 2" xfId="1342"/>
    <cellStyle name="Note 4 2 6" xfId="1343"/>
    <cellStyle name="Note 4 3" xfId="1344"/>
    <cellStyle name="Note 4 3 2" xfId="1345"/>
    <cellStyle name="Note 4 3 2 2" xfId="1346"/>
    <cellStyle name="Note 4 3 2 2 2" xfId="1347"/>
    <cellStyle name="Note 4 3 2 2 2 2" xfId="1348"/>
    <cellStyle name="Note 4 3 2 2 3" xfId="1349"/>
    <cellStyle name="Note 4 3 2 3" xfId="1350"/>
    <cellStyle name="Note 4 3 2 3 2" xfId="1351"/>
    <cellStyle name="Note 4 3 2 4" xfId="1352"/>
    <cellStyle name="Note 4 3 2 4 2" xfId="1353"/>
    <cellStyle name="Note 4 3 2 5" xfId="1354"/>
    <cellStyle name="Note 4 3 3" xfId="1355"/>
    <cellStyle name="Note 4 3 3 2" xfId="1356"/>
    <cellStyle name="Note 4 3 3 2 2" xfId="1357"/>
    <cellStyle name="Note 4 3 3 3" xfId="1358"/>
    <cellStyle name="Note 4 3 3 3 2" xfId="1359"/>
    <cellStyle name="Note 4 3 3 4" xfId="1360"/>
    <cellStyle name="Note 4 3 4" xfId="1361"/>
    <cellStyle name="Note 4 3 4 2" xfId="1362"/>
    <cellStyle name="Note 4 3 5" xfId="1363"/>
    <cellStyle name="Note 4 3 5 2" xfId="1364"/>
    <cellStyle name="Note 4 3 6" xfId="1365"/>
    <cellStyle name="Note 4 4" xfId="1366"/>
    <cellStyle name="Note 4 4 2" xfId="1367"/>
    <cellStyle name="Note 4 4 2 2" xfId="1368"/>
    <cellStyle name="Note 4 4 2 2 2" xfId="1369"/>
    <cellStyle name="Note 4 4 2 2 2 2" xfId="1370"/>
    <cellStyle name="Note 4 4 2 2 3" xfId="1371"/>
    <cellStyle name="Note 4 4 2 3" xfId="1372"/>
    <cellStyle name="Note 4 4 2 3 2" xfId="1373"/>
    <cellStyle name="Note 4 4 2 4" xfId="1374"/>
    <cellStyle name="Note 4 4 2 4 2" xfId="1375"/>
    <cellStyle name="Note 4 4 2 5" xfId="1376"/>
    <cellStyle name="Note 4 4 3" xfId="1377"/>
    <cellStyle name="Note 4 4 3 2" xfId="1378"/>
    <cellStyle name="Note 4 4 3 2 2" xfId="1379"/>
    <cellStyle name="Note 4 4 3 3" xfId="1380"/>
    <cellStyle name="Note 4 4 3 3 2" xfId="1381"/>
    <cellStyle name="Note 4 4 3 4" xfId="1382"/>
    <cellStyle name="Note 4 4 4" xfId="1383"/>
    <cellStyle name="Note 4 4 4 2" xfId="1384"/>
    <cellStyle name="Note 4 4 5" xfId="1385"/>
    <cellStyle name="Note 4 4 5 2" xfId="1386"/>
    <cellStyle name="Note 4 4 6" xfId="1387"/>
    <cellStyle name="Note 4 5" xfId="1388"/>
    <cellStyle name="Note 4 5 2" xfId="1389"/>
    <cellStyle name="Note 4 5 2 2" xfId="1390"/>
    <cellStyle name="Note 4 5 2 2 2" xfId="1391"/>
    <cellStyle name="Note 4 5 2 2 2 2" xfId="1392"/>
    <cellStyle name="Note 4 5 2 2 3" xfId="1393"/>
    <cellStyle name="Note 4 5 2 3" xfId="1394"/>
    <cellStyle name="Note 4 5 2 3 2" xfId="1395"/>
    <cellStyle name="Note 4 5 2 4" xfId="1396"/>
    <cellStyle name="Note 4 5 2 4 2" xfId="1397"/>
    <cellStyle name="Note 4 5 2 5" xfId="1398"/>
    <cellStyle name="Note 4 5 3" xfId="1399"/>
    <cellStyle name="Note 4 5 3 2" xfId="1400"/>
    <cellStyle name="Note 4 5 3 2 2" xfId="1401"/>
    <cellStyle name="Note 4 5 3 3" xfId="1402"/>
    <cellStyle name="Note 4 5 3 3 2" xfId="1403"/>
    <cellStyle name="Note 4 5 3 4" xfId="1404"/>
    <cellStyle name="Note 4 5 4" xfId="1405"/>
    <cellStyle name="Note 4 5 4 2" xfId="1406"/>
    <cellStyle name="Note 4 5 5" xfId="1407"/>
    <cellStyle name="Note 4 5 5 2" xfId="1408"/>
    <cellStyle name="Note 4 5 6" xfId="1409"/>
    <cellStyle name="Note 4 6" xfId="1410"/>
    <cellStyle name="Note 4 6 2" xfId="1411"/>
    <cellStyle name="Note 4 6 2 2" xfId="1412"/>
    <cellStyle name="Note 4 6 2 2 2" xfId="1413"/>
    <cellStyle name="Note 4 6 2 2 2 2" xfId="1414"/>
    <cellStyle name="Note 4 6 2 2 3" xfId="1415"/>
    <cellStyle name="Note 4 6 2 3" xfId="1416"/>
    <cellStyle name="Note 4 6 2 3 2" xfId="1417"/>
    <cellStyle name="Note 4 6 2 4" xfId="1418"/>
    <cellStyle name="Note 4 6 2 4 2" xfId="1419"/>
    <cellStyle name="Note 4 6 2 5" xfId="1420"/>
    <cellStyle name="Note 4 6 3" xfId="1421"/>
    <cellStyle name="Note 4 6 3 2" xfId="1422"/>
    <cellStyle name="Note 4 6 3 2 2" xfId="1423"/>
    <cellStyle name="Note 4 6 3 3" xfId="1424"/>
    <cellStyle name="Note 4 6 3 3 2" xfId="1425"/>
    <cellStyle name="Note 4 6 3 4" xfId="1426"/>
    <cellStyle name="Note 4 6 4" xfId="1427"/>
    <cellStyle name="Note 4 6 4 2" xfId="1428"/>
    <cellStyle name="Note 4 6 5" xfId="1429"/>
    <cellStyle name="Note 4 6 5 2" xfId="1430"/>
    <cellStyle name="Note 4 6 6" xfId="1431"/>
    <cellStyle name="Note 4 7" xfId="1432"/>
    <cellStyle name="Note 4 7 2" xfId="1433"/>
    <cellStyle name="Note 4 7 2 2" xfId="1434"/>
    <cellStyle name="Note 4 7 2 2 2" xfId="1435"/>
    <cellStyle name="Note 4 7 2 2 2 2" xfId="1436"/>
    <cellStyle name="Note 4 7 2 2 3" xfId="1437"/>
    <cellStyle name="Note 4 7 2 3" xfId="1438"/>
    <cellStyle name="Note 4 7 2 3 2" xfId="1439"/>
    <cellStyle name="Note 4 7 2 4" xfId="1440"/>
    <cellStyle name="Note 4 7 2 4 2" xfId="1441"/>
    <cellStyle name="Note 4 7 2 5" xfId="1442"/>
    <cellStyle name="Note 4 7 3" xfId="1443"/>
    <cellStyle name="Note 4 7 3 2" xfId="1444"/>
    <cellStyle name="Note 4 7 3 2 2" xfId="1445"/>
    <cellStyle name="Note 4 7 3 3" xfId="1446"/>
    <cellStyle name="Note 4 7 3 3 2" xfId="1447"/>
    <cellStyle name="Note 4 7 3 4" xfId="1448"/>
    <cellStyle name="Note 4 7 4" xfId="1449"/>
    <cellStyle name="Note 4 7 4 2" xfId="1450"/>
    <cellStyle name="Note 4 7 5" xfId="1451"/>
    <cellStyle name="Note 4 7 5 2" xfId="1452"/>
    <cellStyle name="Note 4 7 6" xfId="1453"/>
    <cellStyle name="Note 4 8" xfId="1454"/>
    <cellStyle name="Note 4 8 2" xfId="1455"/>
    <cellStyle name="Note 4 8 2 2" xfId="1456"/>
    <cellStyle name="Note 4 8 2 2 2" xfId="1457"/>
    <cellStyle name="Note 4 8 2 2 2 2" xfId="1458"/>
    <cellStyle name="Note 4 8 2 2 3" xfId="1459"/>
    <cellStyle name="Note 4 8 2 3" xfId="1460"/>
    <cellStyle name="Note 4 8 2 3 2" xfId="1461"/>
    <cellStyle name="Note 4 8 2 4" xfId="1462"/>
    <cellStyle name="Note 4 8 2 4 2" xfId="1463"/>
    <cellStyle name="Note 4 8 2 5" xfId="1464"/>
    <cellStyle name="Note 4 8 3" xfId="1465"/>
    <cellStyle name="Note 4 8 3 2" xfId="1466"/>
    <cellStyle name="Note 4 8 3 2 2" xfId="1467"/>
    <cellStyle name="Note 4 8 3 3" xfId="1468"/>
    <cellStyle name="Note 4 8 3 3 2" xfId="1469"/>
    <cellStyle name="Note 4 8 3 4" xfId="1470"/>
    <cellStyle name="Note 4 8 4" xfId="1471"/>
    <cellStyle name="Note 4 8 4 2" xfId="1472"/>
    <cellStyle name="Note 4 8 5" xfId="1473"/>
    <cellStyle name="Note 4 8 5 2" xfId="1474"/>
    <cellStyle name="Note 4 8 6" xfId="1475"/>
    <cellStyle name="Note 5 2" xfId="1476"/>
    <cellStyle name="Note 5 2 2" xfId="1477"/>
    <cellStyle name="Note 5 2 2 2" xfId="1478"/>
    <cellStyle name="Note 5 2 2 2 2" xfId="1479"/>
    <cellStyle name="Note 5 2 2 2 2 2" xfId="1480"/>
    <cellStyle name="Note 5 2 2 2 3" xfId="1481"/>
    <cellStyle name="Note 5 2 2 3" xfId="1482"/>
    <cellStyle name="Note 5 2 2 3 2" xfId="1483"/>
    <cellStyle name="Note 5 2 2 4" xfId="1484"/>
    <cellStyle name="Note 5 2 2 4 2" xfId="1485"/>
    <cellStyle name="Note 5 2 2 5" xfId="1486"/>
    <cellStyle name="Note 5 2 3" xfId="1487"/>
    <cellStyle name="Note 5 2 3 2" xfId="1488"/>
    <cellStyle name="Note 5 2 3 2 2" xfId="1489"/>
    <cellStyle name="Note 5 2 3 3" xfId="1490"/>
    <cellStyle name="Note 5 2 3 3 2" xfId="1491"/>
    <cellStyle name="Note 5 2 3 4" xfId="1492"/>
    <cellStyle name="Note 5 2 4" xfId="1493"/>
    <cellStyle name="Note 5 2 4 2" xfId="1494"/>
    <cellStyle name="Note 5 2 5" xfId="1495"/>
    <cellStyle name="Note 5 2 5 2" xfId="1496"/>
    <cellStyle name="Note 5 2 6" xfId="1497"/>
    <cellStyle name="Note 5 3" xfId="1498"/>
    <cellStyle name="Note 5 3 2" xfId="1499"/>
    <cellStyle name="Note 5 3 2 2" xfId="1500"/>
    <cellStyle name="Note 5 3 2 2 2" xfId="1501"/>
    <cellStyle name="Note 5 3 2 2 2 2" xfId="1502"/>
    <cellStyle name="Note 5 3 2 2 3" xfId="1503"/>
    <cellStyle name="Note 5 3 2 3" xfId="1504"/>
    <cellStyle name="Note 5 3 2 3 2" xfId="1505"/>
    <cellStyle name="Note 5 3 2 4" xfId="1506"/>
    <cellStyle name="Note 5 3 2 4 2" xfId="1507"/>
    <cellStyle name="Note 5 3 2 5" xfId="1508"/>
    <cellStyle name="Note 5 3 3" xfId="1509"/>
    <cellStyle name="Note 5 3 3 2" xfId="1510"/>
    <cellStyle name="Note 5 3 3 2 2" xfId="1511"/>
    <cellStyle name="Note 5 3 3 3" xfId="1512"/>
    <cellStyle name="Note 5 3 3 3 2" xfId="1513"/>
    <cellStyle name="Note 5 3 3 4" xfId="1514"/>
    <cellStyle name="Note 5 3 4" xfId="1515"/>
    <cellStyle name="Note 5 3 4 2" xfId="1516"/>
    <cellStyle name="Note 5 3 5" xfId="1517"/>
    <cellStyle name="Note 5 3 5 2" xfId="1518"/>
    <cellStyle name="Note 5 3 6" xfId="1519"/>
    <cellStyle name="Note 5 4" xfId="1520"/>
    <cellStyle name="Note 5 4 2" xfId="1521"/>
    <cellStyle name="Note 5 4 2 2" xfId="1522"/>
    <cellStyle name="Note 5 4 2 2 2" xfId="1523"/>
    <cellStyle name="Note 5 4 2 2 2 2" xfId="1524"/>
    <cellStyle name="Note 5 4 2 2 3" xfId="1525"/>
    <cellStyle name="Note 5 4 2 3" xfId="1526"/>
    <cellStyle name="Note 5 4 2 3 2" xfId="1527"/>
    <cellStyle name="Note 5 4 2 4" xfId="1528"/>
    <cellStyle name="Note 5 4 2 4 2" xfId="1529"/>
    <cellStyle name="Note 5 4 2 5" xfId="1530"/>
    <cellStyle name="Note 5 4 3" xfId="1531"/>
    <cellStyle name="Note 5 4 3 2" xfId="1532"/>
    <cellStyle name="Note 5 4 3 2 2" xfId="1533"/>
    <cellStyle name="Note 5 4 3 3" xfId="1534"/>
    <cellStyle name="Note 5 4 3 3 2" xfId="1535"/>
    <cellStyle name="Note 5 4 3 4" xfId="1536"/>
    <cellStyle name="Note 5 4 4" xfId="1537"/>
    <cellStyle name="Note 5 4 4 2" xfId="1538"/>
    <cellStyle name="Note 5 4 5" xfId="1539"/>
    <cellStyle name="Note 5 4 5 2" xfId="1540"/>
    <cellStyle name="Note 5 4 6" xfId="1541"/>
    <cellStyle name="Note 5 5" xfId="1542"/>
    <cellStyle name="Note 5 5 2" xfId="1543"/>
    <cellStyle name="Note 5 5 2 2" xfId="1544"/>
    <cellStyle name="Note 5 5 2 2 2" xfId="1545"/>
    <cellStyle name="Note 5 5 2 2 2 2" xfId="1546"/>
    <cellStyle name="Note 5 5 2 2 3" xfId="1547"/>
    <cellStyle name="Note 5 5 2 3" xfId="1548"/>
    <cellStyle name="Note 5 5 2 3 2" xfId="1549"/>
    <cellStyle name="Note 5 5 2 4" xfId="1550"/>
    <cellStyle name="Note 5 5 2 4 2" xfId="1551"/>
    <cellStyle name="Note 5 5 2 5" xfId="1552"/>
    <cellStyle name="Note 5 5 3" xfId="1553"/>
    <cellStyle name="Note 5 5 3 2" xfId="1554"/>
    <cellStyle name="Note 5 5 3 2 2" xfId="1555"/>
    <cellStyle name="Note 5 5 3 3" xfId="1556"/>
    <cellStyle name="Note 5 5 3 3 2" xfId="1557"/>
    <cellStyle name="Note 5 5 3 4" xfId="1558"/>
    <cellStyle name="Note 5 5 4" xfId="1559"/>
    <cellStyle name="Note 5 5 4 2" xfId="1560"/>
    <cellStyle name="Note 5 5 5" xfId="1561"/>
    <cellStyle name="Note 5 5 5 2" xfId="1562"/>
    <cellStyle name="Note 5 5 6" xfId="1563"/>
    <cellStyle name="Note 5 6" xfId="1564"/>
    <cellStyle name="Note 5 6 2" xfId="1565"/>
    <cellStyle name="Note 5 6 2 2" xfId="1566"/>
    <cellStyle name="Note 5 6 2 2 2" xfId="1567"/>
    <cellStyle name="Note 5 6 2 2 2 2" xfId="1568"/>
    <cellStyle name="Note 5 6 2 2 3" xfId="1569"/>
    <cellStyle name="Note 5 6 2 3" xfId="1570"/>
    <cellStyle name="Note 5 6 2 3 2" xfId="1571"/>
    <cellStyle name="Note 5 6 2 4" xfId="1572"/>
    <cellStyle name="Note 5 6 2 4 2" xfId="1573"/>
    <cellStyle name="Note 5 6 2 5" xfId="1574"/>
    <cellStyle name="Note 5 6 3" xfId="1575"/>
    <cellStyle name="Note 5 6 3 2" xfId="1576"/>
    <cellStyle name="Note 5 6 3 2 2" xfId="1577"/>
    <cellStyle name="Note 5 6 3 3" xfId="1578"/>
    <cellStyle name="Note 5 6 3 3 2" xfId="1579"/>
    <cellStyle name="Note 5 6 3 4" xfId="1580"/>
    <cellStyle name="Note 5 6 4" xfId="1581"/>
    <cellStyle name="Note 5 6 4 2" xfId="1582"/>
    <cellStyle name="Note 5 6 5" xfId="1583"/>
    <cellStyle name="Note 5 6 5 2" xfId="1584"/>
    <cellStyle name="Note 5 6 6" xfId="1585"/>
    <cellStyle name="Note 5 7" xfId="1586"/>
    <cellStyle name="Note 5 7 2" xfId="1587"/>
    <cellStyle name="Note 5 7 2 2" xfId="1588"/>
    <cellStyle name="Note 5 7 2 2 2" xfId="1589"/>
    <cellStyle name="Note 5 7 2 2 2 2" xfId="1590"/>
    <cellStyle name="Note 5 7 2 2 3" xfId="1591"/>
    <cellStyle name="Note 5 7 2 3" xfId="1592"/>
    <cellStyle name="Note 5 7 2 3 2" xfId="1593"/>
    <cellStyle name="Note 5 7 2 4" xfId="1594"/>
    <cellStyle name="Note 5 7 2 4 2" xfId="1595"/>
    <cellStyle name="Note 5 7 2 5" xfId="1596"/>
    <cellStyle name="Note 5 7 3" xfId="1597"/>
    <cellStyle name="Note 5 7 3 2" xfId="1598"/>
    <cellStyle name="Note 5 7 3 2 2" xfId="1599"/>
    <cellStyle name="Note 5 7 3 3" xfId="1600"/>
    <cellStyle name="Note 5 7 3 3 2" xfId="1601"/>
    <cellStyle name="Note 5 7 3 4" xfId="1602"/>
    <cellStyle name="Note 5 7 4" xfId="1603"/>
    <cellStyle name="Note 5 7 4 2" xfId="1604"/>
    <cellStyle name="Note 5 7 5" xfId="1605"/>
    <cellStyle name="Note 5 7 5 2" xfId="1606"/>
    <cellStyle name="Note 5 7 6" xfId="1607"/>
    <cellStyle name="Note 5 8" xfId="1608"/>
    <cellStyle name="Note 5 8 2" xfId="1609"/>
    <cellStyle name="Note 5 8 2 2" xfId="1610"/>
    <cellStyle name="Note 5 8 2 2 2" xfId="1611"/>
    <cellStyle name="Note 5 8 2 2 2 2" xfId="1612"/>
    <cellStyle name="Note 5 8 2 2 3" xfId="1613"/>
    <cellStyle name="Note 5 8 2 3" xfId="1614"/>
    <cellStyle name="Note 5 8 2 3 2" xfId="1615"/>
    <cellStyle name="Note 5 8 2 4" xfId="1616"/>
    <cellStyle name="Note 5 8 2 4 2" xfId="1617"/>
    <cellStyle name="Note 5 8 2 5" xfId="1618"/>
    <cellStyle name="Note 5 8 3" xfId="1619"/>
    <cellStyle name="Note 5 8 3 2" xfId="1620"/>
    <cellStyle name="Note 5 8 3 2 2" xfId="1621"/>
    <cellStyle name="Note 5 8 3 3" xfId="1622"/>
    <cellStyle name="Note 5 8 3 3 2" xfId="1623"/>
    <cellStyle name="Note 5 8 3 4" xfId="1624"/>
    <cellStyle name="Note 5 8 4" xfId="1625"/>
    <cellStyle name="Note 5 8 4 2" xfId="1626"/>
    <cellStyle name="Note 5 8 5" xfId="1627"/>
    <cellStyle name="Note 5 8 5 2" xfId="1628"/>
    <cellStyle name="Note 5 8 6" xfId="1629"/>
    <cellStyle name="Note 6 2" xfId="1630"/>
    <cellStyle name="Note 6 2 2" xfId="1631"/>
    <cellStyle name="Note 6 2 2 2" xfId="1632"/>
    <cellStyle name="Note 6 2 2 2 2" xfId="1633"/>
    <cellStyle name="Note 6 2 2 2 2 2" xfId="1634"/>
    <cellStyle name="Note 6 2 2 2 3" xfId="1635"/>
    <cellStyle name="Note 6 2 2 3" xfId="1636"/>
    <cellStyle name="Note 6 2 2 3 2" xfId="1637"/>
    <cellStyle name="Note 6 2 2 4" xfId="1638"/>
    <cellStyle name="Note 6 2 2 4 2" xfId="1639"/>
    <cellStyle name="Note 6 2 2 5" xfId="1640"/>
    <cellStyle name="Note 6 2 3" xfId="1641"/>
    <cellStyle name="Note 6 2 3 2" xfId="1642"/>
    <cellStyle name="Note 6 2 3 2 2" xfId="1643"/>
    <cellStyle name="Note 6 2 3 3" xfId="1644"/>
    <cellStyle name="Note 6 2 3 3 2" xfId="1645"/>
    <cellStyle name="Note 6 2 3 4" xfId="1646"/>
    <cellStyle name="Note 6 2 4" xfId="1647"/>
    <cellStyle name="Note 6 2 4 2" xfId="1648"/>
    <cellStyle name="Note 6 2 5" xfId="1649"/>
    <cellStyle name="Note 6 2 5 2" xfId="1650"/>
    <cellStyle name="Note 6 2 6" xfId="1651"/>
    <cellStyle name="Note 6 3" xfId="1652"/>
    <cellStyle name="Note 6 3 2" xfId="1653"/>
    <cellStyle name="Note 6 3 2 2" xfId="1654"/>
    <cellStyle name="Note 6 3 2 2 2" xfId="1655"/>
    <cellStyle name="Note 6 3 2 2 2 2" xfId="1656"/>
    <cellStyle name="Note 6 3 2 2 3" xfId="1657"/>
    <cellStyle name="Note 6 3 2 3" xfId="1658"/>
    <cellStyle name="Note 6 3 2 3 2" xfId="1659"/>
    <cellStyle name="Note 6 3 2 4" xfId="1660"/>
    <cellStyle name="Note 6 3 2 4 2" xfId="1661"/>
    <cellStyle name="Note 6 3 2 5" xfId="1662"/>
    <cellStyle name="Note 6 3 3" xfId="1663"/>
    <cellStyle name="Note 6 3 3 2" xfId="1664"/>
    <cellStyle name="Note 6 3 3 2 2" xfId="1665"/>
    <cellStyle name="Note 6 3 3 3" xfId="1666"/>
    <cellStyle name="Note 6 3 3 3 2" xfId="1667"/>
    <cellStyle name="Note 6 3 3 4" xfId="1668"/>
    <cellStyle name="Note 6 3 4" xfId="1669"/>
    <cellStyle name="Note 6 3 4 2" xfId="1670"/>
    <cellStyle name="Note 6 3 5" xfId="1671"/>
    <cellStyle name="Note 6 3 5 2" xfId="1672"/>
    <cellStyle name="Note 6 3 6" xfId="1673"/>
    <cellStyle name="Note 6 4" xfId="1674"/>
    <cellStyle name="Note 6 4 2" xfId="1675"/>
    <cellStyle name="Note 6 4 2 2" xfId="1676"/>
    <cellStyle name="Note 6 4 2 2 2" xfId="1677"/>
    <cellStyle name="Note 6 4 2 2 2 2" xfId="1678"/>
    <cellStyle name="Note 6 4 2 2 3" xfId="1679"/>
    <cellStyle name="Note 6 4 2 3" xfId="1680"/>
    <cellStyle name="Note 6 4 2 3 2" xfId="1681"/>
    <cellStyle name="Note 6 4 2 4" xfId="1682"/>
    <cellStyle name="Note 6 4 2 4 2" xfId="1683"/>
    <cellStyle name="Note 6 4 2 5" xfId="1684"/>
    <cellStyle name="Note 6 4 3" xfId="1685"/>
    <cellStyle name="Note 6 4 3 2" xfId="1686"/>
    <cellStyle name="Note 6 4 3 2 2" xfId="1687"/>
    <cellStyle name="Note 6 4 3 3" xfId="1688"/>
    <cellStyle name="Note 6 4 3 3 2" xfId="1689"/>
    <cellStyle name="Note 6 4 3 4" xfId="1690"/>
    <cellStyle name="Note 6 4 4" xfId="1691"/>
    <cellStyle name="Note 6 4 4 2" xfId="1692"/>
    <cellStyle name="Note 6 4 5" xfId="1693"/>
    <cellStyle name="Note 6 4 5 2" xfId="1694"/>
    <cellStyle name="Note 6 4 6" xfId="1695"/>
    <cellStyle name="Note 6 5" xfId="1696"/>
    <cellStyle name="Note 6 5 2" xfId="1697"/>
    <cellStyle name="Note 6 5 2 2" xfId="1698"/>
    <cellStyle name="Note 6 5 2 2 2" xfId="1699"/>
    <cellStyle name="Note 6 5 2 2 2 2" xfId="1700"/>
    <cellStyle name="Note 6 5 2 2 3" xfId="1701"/>
    <cellStyle name="Note 6 5 2 3" xfId="1702"/>
    <cellStyle name="Note 6 5 2 3 2" xfId="1703"/>
    <cellStyle name="Note 6 5 2 4" xfId="1704"/>
    <cellStyle name="Note 6 5 2 4 2" xfId="1705"/>
    <cellStyle name="Note 6 5 2 5" xfId="1706"/>
    <cellStyle name="Note 6 5 3" xfId="1707"/>
    <cellStyle name="Note 6 5 3 2" xfId="1708"/>
    <cellStyle name="Note 6 5 3 2 2" xfId="1709"/>
    <cellStyle name="Note 6 5 3 3" xfId="1710"/>
    <cellStyle name="Note 6 5 3 3 2" xfId="1711"/>
    <cellStyle name="Note 6 5 3 4" xfId="1712"/>
    <cellStyle name="Note 6 5 4" xfId="1713"/>
    <cellStyle name="Note 6 5 4 2" xfId="1714"/>
    <cellStyle name="Note 6 5 5" xfId="1715"/>
    <cellStyle name="Note 6 5 5 2" xfId="1716"/>
    <cellStyle name="Note 6 5 6" xfId="1717"/>
    <cellStyle name="Note 6 6" xfId="1718"/>
    <cellStyle name="Note 6 6 2" xfId="1719"/>
    <cellStyle name="Note 6 6 2 2" xfId="1720"/>
    <cellStyle name="Note 6 6 2 2 2" xfId="1721"/>
    <cellStyle name="Note 6 6 2 2 2 2" xfId="1722"/>
    <cellStyle name="Note 6 6 2 2 3" xfId="1723"/>
    <cellStyle name="Note 6 6 2 3" xfId="1724"/>
    <cellStyle name="Note 6 6 2 3 2" xfId="1725"/>
    <cellStyle name="Note 6 6 2 4" xfId="1726"/>
    <cellStyle name="Note 6 6 2 4 2" xfId="1727"/>
    <cellStyle name="Note 6 6 2 5" xfId="1728"/>
    <cellStyle name="Note 6 6 3" xfId="1729"/>
    <cellStyle name="Note 6 6 3 2" xfId="1730"/>
    <cellStyle name="Note 6 6 3 2 2" xfId="1731"/>
    <cellStyle name="Note 6 6 3 3" xfId="1732"/>
    <cellStyle name="Note 6 6 3 3 2" xfId="1733"/>
    <cellStyle name="Note 6 6 3 4" xfId="1734"/>
    <cellStyle name="Note 6 6 4" xfId="1735"/>
    <cellStyle name="Note 6 6 4 2" xfId="1736"/>
    <cellStyle name="Note 6 6 5" xfId="1737"/>
    <cellStyle name="Note 6 6 5 2" xfId="1738"/>
    <cellStyle name="Note 6 6 6" xfId="1739"/>
    <cellStyle name="Note 6 7" xfId="1740"/>
    <cellStyle name="Note 6 7 2" xfId="1741"/>
    <cellStyle name="Note 6 7 2 2" xfId="1742"/>
    <cellStyle name="Note 6 7 2 2 2" xfId="1743"/>
    <cellStyle name="Note 6 7 2 2 2 2" xfId="1744"/>
    <cellStyle name="Note 6 7 2 2 3" xfId="1745"/>
    <cellStyle name="Note 6 7 2 3" xfId="1746"/>
    <cellStyle name="Note 6 7 2 3 2" xfId="1747"/>
    <cellStyle name="Note 6 7 2 4" xfId="1748"/>
    <cellStyle name="Note 6 7 2 4 2" xfId="1749"/>
    <cellStyle name="Note 6 7 2 5" xfId="1750"/>
    <cellStyle name="Note 6 7 3" xfId="1751"/>
    <cellStyle name="Note 6 7 3 2" xfId="1752"/>
    <cellStyle name="Note 6 7 3 2 2" xfId="1753"/>
    <cellStyle name="Note 6 7 3 3" xfId="1754"/>
    <cellStyle name="Note 6 7 3 3 2" xfId="1755"/>
    <cellStyle name="Note 6 7 3 4" xfId="1756"/>
    <cellStyle name="Note 6 7 4" xfId="1757"/>
    <cellStyle name="Note 6 7 4 2" xfId="1758"/>
    <cellStyle name="Note 6 7 5" xfId="1759"/>
    <cellStyle name="Note 6 7 5 2" xfId="1760"/>
    <cellStyle name="Note 6 7 6" xfId="1761"/>
    <cellStyle name="Note 6 8" xfId="1762"/>
    <cellStyle name="Note 6 8 2" xfId="1763"/>
    <cellStyle name="Note 6 8 2 2" xfId="1764"/>
    <cellStyle name="Note 6 8 2 2 2" xfId="1765"/>
    <cellStyle name="Note 6 8 2 2 2 2" xfId="1766"/>
    <cellStyle name="Note 6 8 2 2 3" xfId="1767"/>
    <cellStyle name="Note 6 8 2 3" xfId="1768"/>
    <cellStyle name="Note 6 8 2 3 2" xfId="1769"/>
    <cellStyle name="Note 6 8 2 4" xfId="1770"/>
    <cellStyle name="Note 6 8 2 4 2" xfId="1771"/>
    <cellStyle name="Note 6 8 2 5" xfId="1772"/>
    <cellStyle name="Note 6 8 3" xfId="1773"/>
    <cellStyle name="Note 6 8 3 2" xfId="1774"/>
    <cellStyle name="Note 6 8 3 2 2" xfId="1775"/>
    <cellStyle name="Note 6 8 3 3" xfId="1776"/>
    <cellStyle name="Note 6 8 3 3 2" xfId="1777"/>
    <cellStyle name="Note 6 8 3 4" xfId="1778"/>
    <cellStyle name="Note 6 8 4" xfId="1779"/>
    <cellStyle name="Note 6 8 4 2" xfId="1780"/>
    <cellStyle name="Note 6 8 5" xfId="1781"/>
    <cellStyle name="Note 6 8 5 2" xfId="1782"/>
    <cellStyle name="Note 6 8 6" xfId="1783"/>
    <cellStyle name="Note 7 2" xfId="1784"/>
    <cellStyle name="Note 7 2 2" xfId="1785"/>
    <cellStyle name="Note 7 2 2 2" xfId="1786"/>
    <cellStyle name="Note 7 2 2 2 2" xfId="1787"/>
    <cellStyle name="Note 7 2 2 2 2 2" xfId="1788"/>
    <cellStyle name="Note 7 2 2 2 3" xfId="1789"/>
    <cellStyle name="Note 7 2 2 3" xfId="1790"/>
    <cellStyle name="Note 7 2 2 3 2" xfId="1791"/>
    <cellStyle name="Note 7 2 2 4" xfId="1792"/>
    <cellStyle name="Note 7 2 2 4 2" xfId="1793"/>
    <cellStyle name="Note 7 2 2 5" xfId="1794"/>
    <cellStyle name="Note 7 2 3" xfId="1795"/>
    <cellStyle name="Note 7 2 3 2" xfId="1796"/>
    <cellStyle name="Note 7 2 3 2 2" xfId="1797"/>
    <cellStyle name="Note 7 2 3 3" xfId="1798"/>
    <cellStyle name="Note 7 2 3 3 2" xfId="1799"/>
    <cellStyle name="Note 7 2 3 4" xfId="1800"/>
    <cellStyle name="Note 7 2 4" xfId="1801"/>
    <cellStyle name="Note 7 2 4 2" xfId="1802"/>
    <cellStyle name="Note 7 2 5" xfId="1803"/>
    <cellStyle name="Note 7 2 5 2" xfId="1804"/>
    <cellStyle name="Note 7 2 6" xfId="1805"/>
    <cellStyle name="Note 7 3" xfId="1806"/>
    <cellStyle name="Note 7 3 2" xfId="1807"/>
    <cellStyle name="Note 7 3 2 2" xfId="1808"/>
    <cellStyle name="Note 7 3 2 2 2" xfId="1809"/>
    <cellStyle name="Note 7 3 2 2 2 2" xfId="1810"/>
    <cellStyle name="Note 7 3 2 2 3" xfId="1811"/>
    <cellStyle name="Note 7 3 2 3" xfId="1812"/>
    <cellStyle name="Note 7 3 2 3 2" xfId="1813"/>
    <cellStyle name="Note 7 3 2 4" xfId="1814"/>
    <cellStyle name="Note 7 3 2 4 2" xfId="1815"/>
    <cellStyle name="Note 7 3 2 5" xfId="1816"/>
    <cellStyle name="Note 7 3 3" xfId="1817"/>
    <cellStyle name="Note 7 3 3 2" xfId="1818"/>
    <cellStyle name="Note 7 3 3 2 2" xfId="1819"/>
    <cellStyle name="Note 7 3 3 3" xfId="1820"/>
    <cellStyle name="Note 7 3 3 3 2" xfId="1821"/>
    <cellStyle name="Note 7 3 3 4" xfId="1822"/>
    <cellStyle name="Note 7 3 4" xfId="1823"/>
    <cellStyle name="Note 7 3 4 2" xfId="1824"/>
    <cellStyle name="Note 7 3 5" xfId="1825"/>
    <cellStyle name="Note 7 3 5 2" xfId="1826"/>
    <cellStyle name="Note 7 3 6" xfId="1827"/>
    <cellStyle name="Note 7 4" xfId="1828"/>
    <cellStyle name="Note 7 4 2" xfId="1829"/>
    <cellStyle name="Note 7 4 2 2" xfId="1830"/>
    <cellStyle name="Note 7 4 2 2 2" xfId="1831"/>
    <cellStyle name="Note 7 4 2 2 2 2" xfId="1832"/>
    <cellStyle name="Note 7 4 2 2 3" xfId="1833"/>
    <cellStyle name="Note 7 4 2 3" xfId="1834"/>
    <cellStyle name="Note 7 4 2 3 2" xfId="1835"/>
    <cellStyle name="Note 7 4 2 4" xfId="1836"/>
    <cellStyle name="Note 7 4 2 4 2" xfId="1837"/>
    <cellStyle name="Note 7 4 2 5" xfId="1838"/>
    <cellStyle name="Note 7 4 3" xfId="1839"/>
    <cellStyle name="Note 7 4 3 2" xfId="1840"/>
    <cellStyle name="Note 7 4 3 2 2" xfId="1841"/>
    <cellStyle name="Note 7 4 3 3" xfId="1842"/>
    <cellStyle name="Note 7 4 3 3 2" xfId="1843"/>
    <cellStyle name="Note 7 4 3 4" xfId="1844"/>
    <cellStyle name="Note 7 4 4" xfId="1845"/>
    <cellStyle name="Note 7 4 4 2" xfId="1846"/>
    <cellStyle name="Note 7 4 5" xfId="1847"/>
    <cellStyle name="Note 7 4 5 2" xfId="1848"/>
    <cellStyle name="Note 7 4 6" xfId="1849"/>
    <cellStyle name="Note 7 5" xfId="1850"/>
    <cellStyle name="Note 7 5 2" xfId="1851"/>
    <cellStyle name="Note 7 5 2 2" xfId="1852"/>
    <cellStyle name="Note 7 5 2 2 2" xfId="1853"/>
    <cellStyle name="Note 7 5 2 2 2 2" xfId="1854"/>
    <cellStyle name="Note 7 5 2 2 3" xfId="1855"/>
    <cellStyle name="Note 7 5 2 3" xfId="1856"/>
    <cellStyle name="Note 7 5 2 3 2" xfId="1857"/>
    <cellStyle name="Note 7 5 2 4" xfId="1858"/>
    <cellStyle name="Note 7 5 2 4 2" xfId="1859"/>
    <cellStyle name="Note 7 5 2 5" xfId="1860"/>
    <cellStyle name="Note 7 5 3" xfId="1861"/>
    <cellStyle name="Note 7 5 3 2" xfId="1862"/>
    <cellStyle name="Note 7 5 3 2 2" xfId="1863"/>
    <cellStyle name="Note 7 5 3 3" xfId="1864"/>
    <cellStyle name="Note 7 5 3 3 2" xfId="1865"/>
    <cellStyle name="Note 7 5 3 4" xfId="1866"/>
    <cellStyle name="Note 7 5 4" xfId="1867"/>
    <cellStyle name="Note 7 5 4 2" xfId="1868"/>
    <cellStyle name="Note 7 5 5" xfId="1869"/>
    <cellStyle name="Note 7 5 5 2" xfId="1870"/>
    <cellStyle name="Note 7 5 6" xfId="1871"/>
    <cellStyle name="Note 7 6" xfId="1872"/>
    <cellStyle name="Note 7 6 2" xfId="1873"/>
    <cellStyle name="Note 7 6 2 2" xfId="1874"/>
    <cellStyle name="Note 7 6 2 2 2" xfId="1875"/>
    <cellStyle name="Note 7 6 2 2 2 2" xfId="1876"/>
    <cellStyle name="Note 7 6 2 2 3" xfId="1877"/>
    <cellStyle name="Note 7 6 2 3" xfId="1878"/>
    <cellStyle name="Note 7 6 2 3 2" xfId="1879"/>
    <cellStyle name="Note 7 6 2 4" xfId="1880"/>
    <cellStyle name="Note 7 6 2 4 2" xfId="1881"/>
    <cellStyle name="Note 7 6 2 5" xfId="1882"/>
    <cellStyle name="Note 7 6 3" xfId="1883"/>
    <cellStyle name="Note 7 6 3 2" xfId="1884"/>
    <cellStyle name="Note 7 6 3 2 2" xfId="1885"/>
    <cellStyle name="Note 7 6 3 3" xfId="1886"/>
    <cellStyle name="Note 7 6 3 3 2" xfId="1887"/>
    <cellStyle name="Note 7 6 3 4" xfId="1888"/>
    <cellStyle name="Note 7 6 4" xfId="1889"/>
    <cellStyle name="Note 7 6 4 2" xfId="1890"/>
    <cellStyle name="Note 7 6 5" xfId="1891"/>
    <cellStyle name="Note 7 6 5 2" xfId="1892"/>
    <cellStyle name="Note 7 6 6" xfId="1893"/>
    <cellStyle name="Note 7 7" xfId="1894"/>
    <cellStyle name="Note 7 7 2" xfId="1895"/>
    <cellStyle name="Note 7 7 2 2" xfId="1896"/>
    <cellStyle name="Note 7 7 2 2 2" xfId="1897"/>
    <cellStyle name="Note 7 7 2 2 2 2" xfId="1898"/>
    <cellStyle name="Note 7 7 2 2 3" xfId="1899"/>
    <cellStyle name="Note 7 7 2 3" xfId="1900"/>
    <cellStyle name="Note 7 7 2 3 2" xfId="1901"/>
    <cellStyle name="Note 7 7 2 4" xfId="1902"/>
    <cellStyle name="Note 7 7 2 4 2" xfId="1903"/>
    <cellStyle name="Note 7 7 2 5" xfId="1904"/>
    <cellStyle name="Note 7 7 3" xfId="1905"/>
    <cellStyle name="Note 7 7 3 2" xfId="1906"/>
    <cellStyle name="Note 7 7 3 2 2" xfId="1907"/>
    <cellStyle name="Note 7 7 3 3" xfId="1908"/>
    <cellStyle name="Note 7 7 3 3 2" xfId="1909"/>
    <cellStyle name="Note 7 7 3 4" xfId="1910"/>
    <cellStyle name="Note 7 7 4" xfId="1911"/>
    <cellStyle name="Note 7 7 4 2" xfId="1912"/>
    <cellStyle name="Note 7 7 5" xfId="1913"/>
    <cellStyle name="Note 7 7 5 2" xfId="1914"/>
    <cellStyle name="Note 7 7 6" xfId="1915"/>
    <cellStyle name="Note 7 8" xfId="1916"/>
    <cellStyle name="Note 7 8 2" xfId="1917"/>
    <cellStyle name="Note 7 8 2 2" xfId="1918"/>
    <cellStyle name="Note 7 8 2 2 2" xfId="1919"/>
    <cellStyle name="Note 7 8 2 2 2 2" xfId="1920"/>
    <cellStyle name="Note 7 8 2 2 3" xfId="1921"/>
    <cellStyle name="Note 7 8 2 3" xfId="1922"/>
    <cellStyle name="Note 7 8 2 3 2" xfId="1923"/>
    <cellStyle name="Note 7 8 2 4" xfId="1924"/>
    <cellStyle name="Note 7 8 2 4 2" xfId="1925"/>
    <cellStyle name="Note 7 8 2 5" xfId="1926"/>
    <cellStyle name="Note 7 8 3" xfId="1927"/>
    <cellStyle name="Note 7 8 3 2" xfId="1928"/>
    <cellStyle name="Note 7 8 3 2 2" xfId="1929"/>
    <cellStyle name="Note 7 8 3 3" xfId="1930"/>
    <cellStyle name="Note 7 8 3 3 2" xfId="1931"/>
    <cellStyle name="Note 7 8 3 4" xfId="1932"/>
    <cellStyle name="Note 7 8 4" xfId="1933"/>
    <cellStyle name="Note 7 8 4 2" xfId="1934"/>
    <cellStyle name="Note 7 8 5" xfId="1935"/>
    <cellStyle name="Note 7 8 5 2" xfId="1936"/>
    <cellStyle name="Note 7 8 6" xfId="1937"/>
    <cellStyle name="Note 8 2" xfId="1938"/>
    <cellStyle name="Note 8 2 2" xfId="1939"/>
    <cellStyle name="Note 8 2 2 2" xfId="1940"/>
    <cellStyle name="Note 8 2 2 2 2" xfId="1941"/>
    <cellStyle name="Note 8 2 2 2 2 2" xfId="1942"/>
    <cellStyle name="Note 8 2 2 2 3" xfId="1943"/>
    <cellStyle name="Note 8 2 2 3" xfId="1944"/>
    <cellStyle name="Note 8 2 2 3 2" xfId="1945"/>
    <cellStyle name="Note 8 2 2 4" xfId="1946"/>
    <cellStyle name="Note 8 2 2 4 2" xfId="1947"/>
    <cellStyle name="Note 8 2 2 5" xfId="1948"/>
    <cellStyle name="Note 8 2 3" xfId="1949"/>
    <cellStyle name="Note 8 2 3 2" xfId="1950"/>
    <cellStyle name="Note 8 2 3 2 2" xfId="1951"/>
    <cellStyle name="Note 8 2 3 3" xfId="1952"/>
    <cellStyle name="Note 8 2 3 3 2" xfId="1953"/>
    <cellStyle name="Note 8 2 3 4" xfId="1954"/>
    <cellStyle name="Note 8 2 4" xfId="1955"/>
    <cellStyle name="Note 8 2 4 2" xfId="1956"/>
    <cellStyle name="Note 8 2 5" xfId="1957"/>
    <cellStyle name="Note 8 2 5 2" xfId="1958"/>
    <cellStyle name="Note 8 2 6" xfId="1959"/>
    <cellStyle name="Note 8 3" xfId="1960"/>
    <cellStyle name="Note 8 3 2" xfId="1961"/>
    <cellStyle name="Note 8 3 2 2" xfId="1962"/>
    <cellStyle name="Note 8 3 2 2 2" xfId="1963"/>
    <cellStyle name="Note 8 3 2 2 2 2" xfId="1964"/>
    <cellStyle name="Note 8 3 2 2 3" xfId="1965"/>
    <cellStyle name="Note 8 3 2 3" xfId="1966"/>
    <cellStyle name="Note 8 3 2 3 2" xfId="1967"/>
    <cellStyle name="Note 8 3 2 4" xfId="1968"/>
    <cellStyle name="Note 8 3 2 4 2" xfId="1969"/>
    <cellStyle name="Note 8 3 2 5" xfId="1970"/>
    <cellStyle name="Note 8 3 3" xfId="1971"/>
    <cellStyle name="Note 8 3 3 2" xfId="1972"/>
    <cellStyle name="Note 8 3 3 2 2" xfId="1973"/>
    <cellStyle name="Note 8 3 3 3" xfId="1974"/>
    <cellStyle name="Note 8 3 3 3 2" xfId="1975"/>
    <cellStyle name="Note 8 3 3 4" xfId="1976"/>
    <cellStyle name="Note 8 3 4" xfId="1977"/>
    <cellStyle name="Note 8 3 4 2" xfId="1978"/>
    <cellStyle name="Note 8 3 5" xfId="1979"/>
    <cellStyle name="Note 8 3 5 2" xfId="1980"/>
    <cellStyle name="Note 8 3 6" xfId="1981"/>
    <cellStyle name="Note 8 4" xfId="1982"/>
    <cellStyle name="Note 8 4 2" xfId="1983"/>
    <cellStyle name="Note 8 4 2 2" xfId="1984"/>
    <cellStyle name="Note 8 4 2 2 2" xfId="1985"/>
    <cellStyle name="Note 8 4 2 2 2 2" xfId="1986"/>
    <cellStyle name="Note 8 4 2 2 3" xfId="1987"/>
    <cellStyle name="Note 8 4 2 3" xfId="1988"/>
    <cellStyle name="Note 8 4 2 3 2" xfId="1989"/>
    <cellStyle name="Note 8 4 2 4" xfId="1990"/>
    <cellStyle name="Note 8 4 2 4 2" xfId="1991"/>
    <cellStyle name="Note 8 4 2 5" xfId="1992"/>
    <cellStyle name="Note 8 4 3" xfId="1993"/>
    <cellStyle name="Note 8 4 3 2" xfId="1994"/>
    <cellStyle name="Note 8 4 3 2 2" xfId="1995"/>
    <cellStyle name="Note 8 4 3 3" xfId="1996"/>
    <cellStyle name="Note 8 4 3 3 2" xfId="1997"/>
    <cellStyle name="Note 8 4 3 4" xfId="1998"/>
    <cellStyle name="Note 8 4 4" xfId="1999"/>
    <cellStyle name="Note 8 4 4 2" xfId="2000"/>
    <cellStyle name="Note 8 4 5" xfId="2001"/>
    <cellStyle name="Note 8 4 5 2" xfId="2002"/>
    <cellStyle name="Note 8 4 6" xfId="2003"/>
    <cellStyle name="Note 8 5" xfId="2004"/>
    <cellStyle name="Note 8 5 2" xfId="2005"/>
    <cellStyle name="Note 8 5 2 2" xfId="2006"/>
    <cellStyle name="Note 8 5 2 2 2" xfId="2007"/>
    <cellStyle name="Note 8 5 2 2 2 2" xfId="2008"/>
    <cellStyle name="Note 8 5 2 2 3" xfId="2009"/>
    <cellStyle name="Note 8 5 2 3" xfId="2010"/>
    <cellStyle name="Note 8 5 2 3 2" xfId="2011"/>
    <cellStyle name="Note 8 5 2 4" xfId="2012"/>
    <cellStyle name="Note 8 5 2 4 2" xfId="2013"/>
    <cellStyle name="Note 8 5 2 5" xfId="2014"/>
    <cellStyle name="Note 8 5 3" xfId="2015"/>
    <cellStyle name="Note 8 5 3 2" xfId="2016"/>
    <cellStyle name="Note 8 5 3 2 2" xfId="2017"/>
    <cellStyle name="Note 8 5 3 3" xfId="2018"/>
    <cellStyle name="Note 8 5 3 3 2" xfId="2019"/>
    <cellStyle name="Note 8 5 3 4" xfId="2020"/>
    <cellStyle name="Note 8 5 4" xfId="2021"/>
    <cellStyle name="Note 8 5 4 2" xfId="2022"/>
    <cellStyle name="Note 8 5 5" xfId="2023"/>
    <cellStyle name="Note 8 5 5 2" xfId="2024"/>
    <cellStyle name="Note 8 5 6" xfId="2025"/>
    <cellStyle name="Note 8 6" xfId="2026"/>
    <cellStyle name="Note 8 6 2" xfId="2027"/>
    <cellStyle name="Note 8 6 2 2" xfId="2028"/>
    <cellStyle name="Note 8 6 2 2 2" xfId="2029"/>
    <cellStyle name="Note 8 6 2 2 2 2" xfId="2030"/>
    <cellStyle name="Note 8 6 2 2 3" xfId="2031"/>
    <cellStyle name="Note 8 6 2 3" xfId="2032"/>
    <cellStyle name="Note 8 6 2 3 2" xfId="2033"/>
    <cellStyle name="Note 8 6 2 4" xfId="2034"/>
    <cellStyle name="Note 8 6 2 4 2" xfId="2035"/>
    <cellStyle name="Note 8 6 2 5" xfId="2036"/>
    <cellStyle name="Note 8 6 3" xfId="2037"/>
    <cellStyle name="Note 8 6 3 2" xfId="2038"/>
    <cellStyle name="Note 8 6 3 2 2" xfId="2039"/>
    <cellStyle name="Note 8 6 3 3" xfId="2040"/>
    <cellStyle name="Note 8 6 3 3 2" xfId="2041"/>
    <cellStyle name="Note 8 6 3 4" xfId="2042"/>
    <cellStyle name="Note 8 6 4" xfId="2043"/>
    <cellStyle name="Note 8 6 4 2" xfId="2044"/>
    <cellStyle name="Note 8 6 5" xfId="2045"/>
    <cellStyle name="Note 8 6 5 2" xfId="2046"/>
    <cellStyle name="Note 8 6 6" xfId="2047"/>
    <cellStyle name="Note 8 7" xfId="2048"/>
    <cellStyle name="Note 8 7 2" xfId="2049"/>
    <cellStyle name="Note 8 7 2 2" xfId="2050"/>
    <cellStyle name="Note 8 7 2 2 2" xfId="2051"/>
    <cellStyle name="Note 8 7 2 2 2 2" xfId="2052"/>
    <cellStyle name="Note 8 7 2 2 3" xfId="2053"/>
    <cellStyle name="Note 8 7 2 3" xfId="2054"/>
    <cellStyle name="Note 8 7 2 3 2" xfId="2055"/>
    <cellStyle name="Note 8 7 2 4" xfId="2056"/>
    <cellStyle name="Note 8 7 2 4 2" xfId="2057"/>
    <cellStyle name="Note 8 7 2 5" xfId="2058"/>
    <cellStyle name="Note 8 7 3" xfId="2059"/>
    <cellStyle name="Note 8 7 3 2" xfId="2060"/>
    <cellStyle name="Note 8 7 3 2 2" xfId="2061"/>
    <cellStyle name="Note 8 7 3 3" xfId="2062"/>
    <cellStyle name="Note 8 7 3 3 2" xfId="2063"/>
    <cellStyle name="Note 8 7 3 4" xfId="2064"/>
    <cellStyle name="Note 8 7 4" xfId="2065"/>
    <cellStyle name="Note 8 7 4 2" xfId="2066"/>
    <cellStyle name="Note 8 7 5" xfId="2067"/>
    <cellStyle name="Note 8 7 5 2" xfId="2068"/>
    <cellStyle name="Note 8 7 6" xfId="2069"/>
    <cellStyle name="Note 8 8" xfId="2070"/>
    <cellStyle name="Note 8 8 2" xfId="2071"/>
    <cellStyle name="Note 8 8 2 2" xfId="2072"/>
    <cellStyle name="Note 8 8 2 2 2" xfId="2073"/>
    <cellStyle name="Note 8 8 2 2 2 2" xfId="2074"/>
    <cellStyle name="Note 8 8 2 2 3" xfId="2075"/>
    <cellStyle name="Note 8 8 2 3" xfId="2076"/>
    <cellStyle name="Note 8 8 2 3 2" xfId="2077"/>
    <cellStyle name="Note 8 8 2 4" xfId="2078"/>
    <cellStyle name="Note 8 8 2 4 2" xfId="2079"/>
    <cellStyle name="Note 8 8 2 5" xfId="2080"/>
    <cellStyle name="Note 8 8 3" xfId="2081"/>
    <cellStyle name="Note 8 8 3 2" xfId="2082"/>
    <cellStyle name="Note 8 8 3 2 2" xfId="2083"/>
    <cellStyle name="Note 8 8 3 3" xfId="2084"/>
    <cellStyle name="Note 8 8 3 3 2" xfId="2085"/>
    <cellStyle name="Note 8 8 3 4" xfId="2086"/>
    <cellStyle name="Note 8 8 4" xfId="2087"/>
    <cellStyle name="Note 8 8 4 2" xfId="2088"/>
    <cellStyle name="Note 8 8 5" xfId="2089"/>
    <cellStyle name="Note 8 8 5 2" xfId="2090"/>
    <cellStyle name="Note 8 8 6" xfId="2091"/>
    <cellStyle name="Note 9 2" xfId="2092"/>
    <cellStyle name="Note 9 2 2" xfId="2093"/>
    <cellStyle name="Note 9 2 2 2" xfId="2094"/>
    <cellStyle name="Note 9 2 2 2 2" xfId="2095"/>
    <cellStyle name="Note 9 2 2 2 2 2" xfId="2096"/>
    <cellStyle name="Note 9 2 2 2 3" xfId="2097"/>
    <cellStyle name="Note 9 2 2 3" xfId="2098"/>
    <cellStyle name="Note 9 2 2 3 2" xfId="2099"/>
    <cellStyle name="Note 9 2 2 4" xfId="2100"/>
    <cellStyle name="Note 9 2 2 4 2" xfId="2101"/>
    <cellStyle name="Note 9 2 2 5" xfId="2102"/>
    <cellStyle name="Note 9 2 3" xfId="2103"/>
    <cellStyle name="Note 9 2 3 2" xfId="2104"/>
    <cellStyle name="Note 9 2 3 2 2" xfId="2105"/>
    <cellStyle name="Note 9 2 3 3" xfId="2106"/>
    <cellStyle name="Note 9 2 3 3 2" xfId="2107"/>
    <cellStyle name="Note 9 2 3 4" xfId="2108"/>
    <cellStyle name="Note 9 2 4" xfId="2109"/>
    <cellStyle name="Note 9 2 4 2" xfId="2110"/>
    <cellStyle name="Note 9 2 5" xfId="2111"/>
    <cellStyle name="Note 9 2 5 2" xfId="2112"/>
    <cellStyle name="Note 9 2 6" xfId="2113"/>
    <cellStyle name="Note 9 3" xfId="2114"/>
    <cellStyle name="Note 9 3 2" xfId="2115"/>
    <cellStyle name="Note 9 3 2 2" xfId="2116"/>
    <cellStyle name="Note 9 3 2 2 2" xfId="2117"/>
    <cellStyle name="Note 9 3 2 2 2 2" xfId="2118"/>
    <cellStyle name="Note 9 3 2 2 3" xfId="2119"/>
    <cellStyle name="Note 9 3 2 3" xfId="2120"/>
    <cellStyle name="Note 9 3 2 3 2" xfId="2121"/>
    <cellStyle name="Note 9 3 2 4" xfId="2122"/>
    <cellStyle name="Note 9 3 2 4 2" xfId="2123"/>
    <cellStyle name="Note 9 3 2 5" xfId="2124"/>
    <cellStyle name="Note 9 3 3" xfId="2125"/>
    <cellStyle name="Note 9 3 3 2" xfId="2126"/>
    <cellStyle name="Note 9 3 3 2 2" xfId="2127"/>
    <cellStyle name="Note 9 3 3 3" xfId="2128"/>
    <cellStyle name="Note 9 3 3 3 2" xfId="2129"/>
    <cellStyle name="Note 9 3 3 4" xfId="2130"/>
    <cellStyle name="Note 9 3 4" xfId="2131"/>
    <cellStyle name="Note 9 3 4 2" xfId="2132"/>
    <cellStyle name="Note 9 3 5" xfId="2133"/>
    <cellStyle name="Note 9 3 5 2" xfId="2134"/>
    <cellStyle name="Note 9 3 6" xfId="2135"/>
    <cellStyle name="Note 9 4" xfId="2136"/>
    <cellStyle name="Note 9 4 2" xfId="2137"/>
    <cellStyle name="Note 9 4 2 2" xfId="2138"/>
    <cellStyle name="Note 9 4 2 2 2" xfId="2139"/>
    <cellStyle name="Note 9 4 2 2 2 2" xfId="2140"/>
    <cellStyle name="Note 9 4 2 2 3" xfId="2141"/>
    <cellStyle name="Note 9 4 2 3" xfId="2142"/>
    <cellStyle name="Note 9 4 2 3 2" xfId="2143"/>
    <cellStyle name="Note 9 4 2 4" xfId="2144"/>
    <cellStyle name="Note 9 4 2 4 2" xfId="2145"/>
    <cellStyle name="Note 9 4 2 5" xfId="2146"/>
    <cellStyle name="Note 9 4 3" xfId="2147"/>
    <cellStyle name="Note 9 4 3 2" xfId="2148"/>
    <cellStyle name="Note 9 4 3 2 2" xfId="2149"/>
    <cellStyle name="Note 9 4 3 3" xfId="2150"/>
    <cellStyle name="Note 9 4 3 3 2" xfId="2151"/>
    <cellStyle name="Note 9 4 3 4" xfId="2152"/>
    <cellStyle name="Note 9 4 4" xfId="2153"/>
    <cellStyle name="Note 9 4 4 2" xfId="2154"/>
    <cellStyle name="Note 9 4 5" xfId="2155"/>
    <cellStyle name="Note 9 4 5 2" xfId="2156"/>
    <cellStyle name="Note 9 4 6" xfId="2157"/>
    <cellStyle name="Note 9 5" xfId="2158"/>
    <cellStyle name="Note 9 5 2" xfId="2159"/>
    <cellStyle name="Note 9 5 2 2" xfId="2160"/>
    <cellStyle name="Note 9 5 2 2 2" xfId="2161"/>
    <cellStyle name="Note 9 5 2 2 2 2" xfId="2162"/>
    <cellStyle name="Note 9 5 2 2 3" xfId="2163"/>
    <cellStyle name="Note 9 5 2 3" xfId="2164"/>
    <cellStyle name="Note 9 5 2 3 2" xfId="2165"/>
    <cellStyle name="Note 9 5 2 4" xfId="2166"/>
    <cellStyle name="Note 9 5 2 4 2" xfId="2167"/>
    <cellStyle name="Note 9 5 2 5" xfId="2168"/>
    <cellStyle name="Note 9 5 3" xfId="2169"/>
    <cellStyle name="Note 9 5 3 2" xfId="2170"/>
    <cellStyle name="Note 9 5 3 2 2" xfId="2171"/>
    <cellStyle name="Note 9 5 3 3" xfId="2172"/>
    <cellStyle name="Note 9 5 3 3 2" xfId="2173"/>
    <cellStyle name="Note 9 5 3 4" xfId="2174"/>
    <cellStyle name="Note 9 5 4" xfId="2175"/>
    <cellStyle name="Note 9 5 4 2" xfId="2176"/>
    <cellStyle name="Note 9 5 5" xfId="2177"/>
    <cellStyle name="Note 9 5 5 2" xfId="2178"/>
    <cellStyle name="Note 9 5 6" xfId="2179"/>
    <cellStyle name="Note 9 6" xfId="2180"/>
    <cellStyle name="Note 9 6 2" xfId="2181"/>
    <cellStyle name="Note 9 6 2 2" xfId="2182"/>
    <cellStyle name="Note 9 6 2 2 2" xfId="2183"/>
    <cellStyle name="Note 9 6 2 2 2 2" xfId="2184"/>
    <cellStyle name="Note 9 6 2 2 3" xfId="2185"/>
    <cellStyle name="Note 9 6 2 3" xfId="2186"/>
    <cellStyle name="Note 9 6 2 3 2" xfId="2187"/>
    <cellStyle name="Note 9 6 2 4" xfId="2188"/>
    <cellStyle name="Note 9 6 2 4 2" xfId="2189"/>
    <cellStyle name="Note 9 6 2 5" xfId="2190"/>
    <cellStyle name="Note 9 6 3" xfId="2191"/>
    <cellStyle name="Note 9 6 3 2" xfId="2192"/>
    <cellStyle name="Note 9 6 3 2 2" xfId="2193"/>
    <cellStyle name="Note 9 6 3 3" xfId="2194"/>
    <cellStyle name="Note 9 6 3 3 2" xfId="2195"/>
    <cellStyle name="Note 9 6 3 4" xfId="2196"/>
    <cellStyle name="Note 9 6 4" xfId="2197"/>
    <cellStyle name="Note 9 6 4 2" xfId="2198"/>
    <cellStyle name="Note 9 6 5" xfId="2199"/>
    <cellStyle name="Note 9 6 5 2" xfId="2200"/>
    <cellStyle name="Note 9 6 6" xfId="2201"/>
    <cellStyle name="Note 9 7" xfId="2202"/>
    <cellStyle name="Note 9 7 2" xfId="2203"/>
    <cellStyle name="Note 9 7 2 2" xfId="2204"/>
    <cellStyle name="Note 9 7 2 2 2" xfId="2205"/>
    <cellStyle name="Note 9 7 2 2 2 2" xfId="2206"/>
    <cellStyle name="Note 9 7 2 2 3" xfId="2207"/>
    <cellStyle name="Note 9 7 2 3" xfId="2208"/>
    <cellStyle name="Note 9 7 2 3 2" xfId="2209"/>
    <cellStyle name="Note 9 7 2 4" xfId="2210"/>
    <cellStyle name="Note 9 7 2 4 2" xfId="2211"/>
    <cellStyle name="Note 9 7 2 5" xfId="2212"/>
    <cellStyle name="Note 9 7 3" xfId="2213"/>
    <cellStyle name="Note 9 7 3 2" xfId="2214"/>
    <cellStyle name="Note 9 7 3 2 2" xfId="2215"/>
    <cellStyle name="Note 9 7 3 3" xfId="2216"/>
    <cellStyle name="Note 9 7 3 3 2" xfId="2217"/>
    <cellStyle name="Note 9 7 3 4" xfId="2218"/>
    <cellStyle name="Note 9 7 4" xfId="2219"/>
    <cellStyle name="Note 9 7 4 2" xfId="2220"/>
    <cellStyle name="Note 9 7 5" xfId="2221"/>
    <cellStyle name="Note 9 7 5 2" xfId="2222"/>
    <cellStyle name="Note 9 7 6" xfId="2223"/>
    <cellStyle name="Note 9 8" xfId="2224"/>
    <cellStyle name="Note 9 8 2" xfId="2225"/>
    <cellStyle name="Note 9 8 2 2" xfId="2226"/>
    <cellStyle name="Note 9 8 2 2 2" xfId="2227"/>
    <cellStyle name="Note 9 8 2 2 2 2" xfId="2228"/>
    <cellStyle name="Note 9 8 2 2 3" xfId="2229"/>
    <cellStyle name="Note 9 8 2 3" xfId="2230"/>
    <cellStyle name="Note 9 8 2 3 2" xfId="2231"/>
    <cellStyle name="Note 9 8 2 4" xfId="2232"/>
    <cellStyle name="Note 9 8 2 4 2" xfId="2233"/>
    <cellStyle name="Note 9 8 2 5" xfId="2234"/>
    <cellStyle name="Note 9 8 3" xfId="2235"/>
    <cellStyle name="Note 9 8 3 2" xfId="2236"/>
    <cellStyle name="Note 9 8 3 2 2" xfId="2237"/>
    <cellStyle name="Note 9 8 3 3" xfId="2238"/>
    <cellStyle name="Note 9 8 3 3 2" xfId="2239"/>
    <cellStyle name="Note 9 8 3 4" xfId="2240"/>
    <cellStyle name="Note 9 8 4" xfId="2241"/>
    <cellStyle name="Note 9 8 4 2" xfId="2242"/>
    <cellStyle name="Note 9 8 5" xfId="2243"/>
    <cellStyle name="Note 9 8 5 2" xfId="2244"/>
    <cellStyle name="Note 9 8 6" xfId="2245"/>
    <cellStyle name="Output 2" xfId="2246"/>
    <cellStyle name="Output 2 2" xfId="2247"/>
    <cellStyle name="Output Amounts" xfId="2433"/>
    <cellStyle name="Output Column Headings" xfId="2434"/>
    <cellStyle name="Output Line Items" xfId="2435"/>
    <cellStyle name="Output Report Heading" xfId="2436"/>
    <cellStyle name="Output Report Title" xfId="2437"/>
    <cellStyle name="P" xfId="2438"/>
    <cellStyle name="P 2" xfId="2439"/>
    <cellStyle name="Percent" xfId="2551" builtinId="5"/>
    <cellStyle name="Percent [2]" xfId="2440"/>
    <cellStyle name="Percent 2" xfId="2248"/>
    <cellStyle name="Percent 2 2" xfId="2249"/>
    <cellStyle name="Percent 2 2 2" xfId="2250"/>
    <cellStyle name="Percent 2 2 3" xfId="2251"/>
    <cellStyle name="Percent 2 2 3 2" xfId="2252"/>
    <cellStyle name="Percent 2 3" xfId="2253"/>
    <cellStyle name="Percent 2 4" xfId="2254"/>
    <cellStyle name="Percent 3" xfId="2255"/>
    <cellStyle name="Percent 3 2" xfId="2256"/>
    <cellStyle name="Percent 3 2 2" xfId="2257"/>
    <cellStyle name="Percent 3 3" xfId="2258"/>
    <cellStyle name="Percent 3 4" xfId="2259"/>
    <cellStyle name="Percent 4" xfId="2260"/>
    <cellStyle name="Percent 4 2" xfId="2261"/>
    <cellStyle name="Percent 4 3" xfId="2262"/>
    <cellStyle name="Percent 4 4" xfId="2263"/>
    <cellStyle name="Percent 5" xfId="2264"/>
    <cellStyle name="Percent 6" xfId="2441"/>
    <cellStyle name="Percent 7" xfId="2442"/>
    <cellStyle name="Percent 8" xfId="2443"/>
    <cellStyle name="Percent 9" xfId="2554"/>
    <cellStyle name="Prozent_SubCatperStud" xfId="2265"/>
    <cellStyle name="Publication_style" xfId="2266"/>
    <cellStyle name="Refdb standard" xfId="2267"/>
    <cellStyle name="Refdb standard 2" xfId="2268"/>
    <cellStyle name="ReportData" xfId="2444"/>
    <cellStyle name="ReportElements" xfId="2445"/>
    <cellStyle name="ReportHeader" xfId="2446"/>
    <cellStyle name="row" xfId="2269"/>
    <cellStyle name="row 2" xfId="2270"/>
    <cellStyle name="Row_CategoryHeadings" xfId="2271"/>
    <cellStyle name="RowCodes" xfId="2272"/>
    <cellStyle name="RowCodes 2" xfId="2273"/>
    <cellStyle name="Row-Col Headings" xfId="2274"/>
    <cellStyle name="Row-Col Headings 2" xfId="2275"/>
    <cellStyle name="RowTitles" xfId="2276"/>
    <cellStyle name="RowTitles 2" xfId="2277"/>
    <cellStyle name="RowTitles_CENTRAL_GOVT" xfId="2278"/>
    <cellStyle name="RowTitles1-Detail" xfId="2279"/>
    <cellStyle name="RowTitles1-Detail 2" xfId="2280"/>
    <cellStyle name="RowTitles-Col2" xfId="2281"/>
    <cellStyle name="RowTitles-Col2 2" xfId="2282"/>
    <cellStyle name="RowTitles-Detail" xfId="2283"/>
    <cellStyle name="RowTitles-Detail 2" xfId="2284"/>
    <cellStyle name="SAPBEXaggData" xfId="2447"/>
    <cellStyle name="SAPBEXaggDataEmph" xfId="2448"/>
    <cellStyle name="SAPBEXaggItem" xfId="2449"/>
    <cellStyle name="SAPBEXaggItemX" xfId="2450"/>
    <cellStyle name="SAPBEXchaText" xfId="2451"/>
    <cellStyle name="SAPBEXexcBad7" xfId="2452"/>
    <cellStyle name="SAPBEXexcBad8" xfId="2453"/>
    <cellStyle name="SAPBEXexcBad9" xfId="2454"/>
    <cellStyle name="SAPBEXexcCritical4" xfId="2455"/>
    <cellStyle name="SAPBEXexcCritical5" xfId="2456"/>
    <cellStyle name="SAPBEXexcCritical6" xfId="2457"/>
    <cellStyle name="SAPBEXexcGood1" xfId="2458"/>
    <cellStyle name="SAPBEXexcGood2" xfId="2459"/>
    <cellStyle name="SAPBEXexcGood3" xfId="2460"/>
    <cellStyle name="SAPBEXfilterDrill" xfId="2461"/>
    <cellStyle name="SAPBEXfilterItem" xfId="2462"/>
    <cellStyle name="SAPBEXfilterText" xfId="2463"/>
    <cellStyle name="SAPBEXformats" xfId="2464"/>
    <cellStyle name="SAPBEXheaderItem" xfId="2465"/>
    <cellStyle name="SAPBEXheaderText" xfId="2466"/>
    <cellStyle name="SAPBEXHLevel0" xfId="2467"/>
    <cellStyle name="SAPBEXHLevel0X" xfId="2468"/>
    <cellStyle name="SAPBEXHLevel1" xfId="2469"/>
    <cellStyle name="SAPBEXHLevel1X" xfId="2470"/>
    <cellStyle name="SAPBEXHLevel2" xfId="2471"/>
    <cellStyle name="SAPBEXHLevel2X" xfId="2472"/>
    <cellStyle name="SAPBEXHLevel3" xfId="2473"/>
    <cellStyle name="SAPBEXHLevel3X" xfId="2474"/>
    <cellStyle name="SAPBEXresData" xfId="2475"/>
    <cellStyle name="SAPBEXresDataEmph" xfId="2476"/>
    <cellStyle name="SAPBEXresItem" xfId="2477"/>
    <cellStyle name="SAPBEXresItemX" xfId="2478"/>
    <cellStyle name="SAPBEXstdData" xfId="2479"/>
    <cellStyle name="SAPBEXstdDataEmph" xfId="2480"/>
    <cellStyle name="SAPBEXstdItem" xfId="2481"/>
    <cellStyle name="SAPBEXstdItemX" xfId="2482"/>
    <cellStyle name="SAPBEXtitle" xfId="2483"/>
    <cellStyle name="SAPBEXundefined" xfId="2484"/>
    <cellStyle name="Source" xfId="2285"/>
    <cellStyle name="Source 2" xfId="2286"/>
    <cellStyle name="Source 2 2" xfId="2287"/>
    <cellStyle name="Source 3" xfId="2288"/>
    <cellStyle name="Source 4" xfId="2289"/>
    <cellStyle name="Source 5" xfId="2290"/>
    <cellStyle name="Source 5 2" xfId="2291"/>
    <cellStyle name="Source 6" xfId="2292"/>
    <cellStyle name="Source 7" xfId="2293"/>
    <cellStyle name="Source 8" xfId="2294"/>
    <cellStyle name="Source_Subregional- Labour Market (Nomis) Part 1 11-12-06" xfId="2295"/>
    <cellStyle name="Standard_Info" xfId="2296"/>
    <cellStyle name="Style 1" xfId="2297"/>
    <cellStyle name="Style1" xfId="2485"/>
    <cellStyle name="Style2" xfId="2486"/>
    <cellStyle name="Style3" xfId="2487"/>
    <cellStyle name="Style4" xfId="2488"/>
    <cellStyle name="Style5" xfId="2489"/>
    <cellStyle name="Style6" xfId="2490"/>
    <cellStyle name="Table Cells" xfId="2298"/>
    <cellStyle name="Table Cells 2" xfId="2299"/>
    <cellStyle name="Table Cells 2 2" xfId="2300"/>
    <cellStyle name="Table Cells 2 2 2" xfId="2301"/>
    <cellStyle name="Table Cells 2 3" xfId="2302"/>
    <cellStyle name="Table Cells 3" xfId="2303"/>
    <cellStyle name="Table Column Headings" xfId="2304"/>
    <cellStyle name="Table Footnote" xfId="2491"/>
    <cellStyle name="Table Footnote 2" xfId="2492"/>
    <cellStyle name="Table Footnote 2 2" xfId="2493"/>
    <cellStyle name="Table Footnote_Table 5.6 sales of assets 23Feb2010" xfId="2494"/>
    <cellStyle name="Table Header" xfId="2495"/>
    <cellStyle name="Table Header 2" xfId="2496"/>
    <cellStyle name="Table Header 2 2" xfId="2497"/>
    <cellStyle name="Table Header_Table 5.6 sales of assets 23Feb2010" xfId="2498"/>
    <cellStyle name="Table Heading 1" xfId="2499"/>
    <cellStyle name="Table Heading 1 2" xfId="2500"/>
    <cellStyle name="Table Heading 1 2 2" xfId="2501"/>
    <cellStyle name="Table Heading 1_Table 5.6 sales of assets 23Feb2010" xfId="2502"/>
    <cellStyle name="Table Heading 2" xfId="2503"/>
    <cellStyle name="Table Heading 2 2" xfId="2504"/>
    <cellStyle name="Table Heading 2_Table 5.6 sales of assets 23Feb2010" xfId="2505"/>
    <cellStyle name="Table No." xfId="2305"/>
    <cellStyle name="Table No. 2" xfId="2306"/>
    <cellStyle name="Table Number" xfId="2307"/>
    <cellStyle name="Table Of Which" xfId="2506"/>
    <cellStyle name="Table Of Which 2" xfId="2507"/>
    <cellStyle name="Table Of Which_Table 5.6 sales of assets 23Feb2010" xfId="2508"/>
    <cellStyle name="Table Row Billions" xfId="2509"/>
    <cellStyle name="Table Row Billions 2" xfId="2510"/>
    <cellStyle name="Table Row Billions Check" xfId="2511"/>
    <cellStyle name="Table Row Billions Check 2" xfId="2512"/>
    <cellStyle name="Table Row Billions Check 3" xfId="2513"/>
    <cellStyle name="Table Row Billions Check_asset sales" xfId="2514"/>
    <cellStyle name="Table Row Billions_Table 5.6 sales of assets 23Feb2010" xfId="2515"/>
    <cellStyle name="Table Row Headings" xfId="2308"/>
    <cellStyle name="Table Row Millions" xfId="2516"/>
    <cellStyle name="Table Row Millions 2" xfId="2517"/>
    <cellStyle name="Table Row Millions 2 2" xfId="2518"/>
    <cellStyle name="Table Row Millions Check" xfId="2519"/>
    <cellStyle name="Table Row Millions Check 2" xfId="2520"/>
    <cellStyle name="Table Row Millions Check 3" xfId="2521"/>
    <cellStyle name="Table Row Millions Check 4" xfId="2522"/>
    <cellStyle name="Table Row Millions Check_asset sales" xfId="2523"/>
    <cellStyle name="Table Row Millions_Table 5.6 sales of assets 23Feb2010" xfId="2524"/>
    <cellStyle name="Table Row Percentage" xfId="2525"/>
    <cellStyle name="Table Row Percentage 2" xfId="2526"/>
    <cellStyle name="Table Row Percentage Check" xfId="2527"/>
    <cellStyle name="Table Row Percentage Check 2" xfId="2528"/>
    <cellStyle name="Table Row Percentage Check 3" xfId="2529"/>
    <cellStyle name="Table Row Percentage Check_asset sales" xfId="2530"/>
    <cellStyle name="Table Row Percentage_Table 5.6 sales of assets 23Feb2010" xfId="2531"/>
    <cellStyle name="Table Title" xfId="2309"/>
    <cellStyle name="Table Title 2" xfId="2310"/>
    <cellStyle name="Table Total Billions" xfId="2532"/>
    <cellStyle name="Table Total Billions 2" xfId="2533"/>
    <cellStyle name="Table Total Billions_Table 5.6 sales of assets 23Feb2010" xfId="2534"/>
    <cellStyle name="Table Total Millions" xfId="2535"/>
    <cellStyle name="Table Total Millions 2" xfId="2536"/>
    <cellStyle name="Table Total Millions 2 2" xfId="2537"/>
    <cellStyle name="Table Total Millions_Table 5.6 sales of assets 23Feb2010" xfId="2538"/>
    <cellStyle name="Table Total Percentage" xfId="2539"/>
    <cellStyle name="Table Total Percentage 2" xfId="2540"/>
    <cellStyle name="Table Total Percentage_Table 5.6 sales of assets 23Feb2010" xfId="2541"/>
    <cellStyle name="Table Units" xfId="2542"/>
    <cellStyle name="Table Units 2" xfId="2543"/>
    <cellStyle name="Table Units 2 2" xfId="2544"/>
    <cellStyle name="Table Units_Table 5.6 sales of assets 23Feb2010" xfId="2545"/>
    <cellStyle name="Table_Name" xfId="2311"/>
    <cellStyle name="temp" xfId="2312"/>
    <cellStyle name="temp 2" xfId="2313"/>
    <cellStyle name="þ_x001d_ð'&amp;Oý—&amp;Hý_x000b__x0008_—_x000f_h_x0010__x0007__x0001__x0001_" xfId="2314"/>
    <cellStyle name="Times New Roman" xfId="2546"/>
    <cellStyle name="Title 2" xfId="2315"/>
    <cellStyle name="Title 3" xfId="2547"/>
    <cellStyle name="Title 4" xfId="2548"/>
    <cellStyle name="title1" xfId="2316"/>
    <cellStyle name="title1 2" xfId="2317"/>
    <cellStyle name="Total 2" xfId="2318"/>
    <cellStyle name="Total 2 2" xfId="2319"/>
    <cellStyle name="ts97" xfId="2320"/>
    <cellStyle name="u" xfId="2321"/>
    <cellStyle name="Undefined" xfId="2322"/>
    <cellStyle name="Untitled1" xfId="2323"/>
    <cellStyle name="Untitled2" xfId="2324"/>
    <cellStyle name="Warning Text 2" xfId="2325"/>
    <cellStyle name="Warning Text 2 2" xfId="2326"/>
    <cellStyle name="Warnings" xfId="2327"/>
    <cellStyle name="Warnings 2" xfId="2328"/>
    <cellStyle name="Warnings 3" xfId="2329"/>
    <cellStyle name="Warnings 3 2" xfId="2330"/>
    <cellStyle name="Warnings 3_Data" xfId="2331"/>
    <cellStyle name="Warnings 4" xfId="2332"/>
    <cellStyle name="Warnings 4 2" xfId="2333"/>
    <cellStyle name="Warnings 5" xfId="2334"/>
    <cellStyle name="Warnings 6" xfId="2335"/>
    <cellStyle name="Warnings 7" xfId="2336"/>
    <cellStyle name="Warnings 7 2" xfId="2337"/>
    <cellStyle name="Warnings 8" xfId="2338"/>
    <cellStyle name="Warnings 9" xfId="2339"/>
    <cellStyle name="Warnings_9.9 Employment by occupation" xfId="2340"/>
    <cellStyle name="whole number" xfId="2549"/>
  </cellStyles>
  <dxfs count="6">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AEAF2"/>
      <color rgb="FF61A3C9"/>
      <color rgb="FFCEE3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2104159</xdr:colOff>
      <xdr:row>1</xdr:row>
      <xdr:rowOff>0</xdr:rowOff>
    </xdr:from>
    <xdr:to>
      <xdr:col>11</xdr:col>
      <xdr:colOff>591416</xdr:colOff>
      <xdr:row>4</xdr:row>
      <xdr:rowOff>155862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8136" y="190500"/>
          <a:ext cx="3760644" cy="125556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cy%20Team/Social%20and%20Economic%20Research/Heritage%20Counts/Heritage%20Counts%20(National)/Heritage%20Counts%202015/5.%20Local%20authority%20profiles%202015/LA%20Profi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licy%20Team/Social%20and%20Economic%20Research/Heritage%20Counts/Heritage%20Counts%20(National)/Heritage%20Counts%202016/3.%20Indicators/Indicator%20Spreadsheets%202016%20(Draft)/Discovery%20Understanding%20Identification%202016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ookup"/>
      <sheetName val="Local Authority"/>
      <sheetName val="DATA"/>
      <sheetName val="NHLE"/>
      <sheetName val="HAR"/>
      <sheetName val="CA HC"/>
      <sheetName val="Planning"/>
      <sheetName val="HLF"/>
      <sheetName val="LA staff"/>
    </sheetNames>
    <sheetDataSet>
      <sheetData sheetId="0"/>
      <sheetData sheetId="1"/>
      <sheetData sheetId="2">
        <row r="2">
          <cell r="C2" t="str">
            <v>Amber Valley</v>
          </cell>
        </row>
        <row r="3">
          <cell r="C3" t="str">
            <v>Ashfield</v>
          </cell>
        </row>
        <row r="4">
          <cell r="C4" t="str">
            <v>Bassetlaw</v>
          </cell>
        </row>
        <row r="5">
          <cell r="C5" t="str">
            <v>Blaby</v>
          </cell>
        </row>
        <row r="6">
          <cell r="C6" t="str">
            <v>Bolsover</v>
          </cell>
        </row>
        <row r="7">
          <cell r="C7" t="str">
            <v>Boston</v>
          </cell>
        </row>
        <row r="8">
          <cell r="C8" t="str">
            <v>Broxtowe</v>
          </cell>
        </row>
        <row r="9">
          <cell r="C9" t="str">
            <v>Charnwood</v>
          </cell>
        </row>
        <row r="10">
          <cell r="C10" t="str">
            <v>Chesterfield</v>
          </cell>
        </row>
        <row r="11">
          <cell r="C11" t="str">
            <v>City of Derby</v>
          </cell>
        </row>
        <row r="12">
          <cell r="C12" t="str">
            <v>City of Leicester</v>
          </cell>
        </row>
        <row r="13">
          <cell r="C13" t="str">
            <v>City of Nottingham</v>
          </cell>
        </row>
        <row r="14">
          <cell r="C14" t="str">
            <v>Corby</v>
          </cell>
        </row>
        <row r="15">
          <cell r="C15" t="str">
            <v>Daventry</v>
          </cell>
        </row>
        <row r="16">
          <cell r="C16" t="str">
            <v>Derbyshire Dales</v>
          </cell>
        </row>
        <row r="17">
          <cell r="C17" t="str">
            <v>East Lindsey</v>
          </cell>
        </row>
        <row r="18">
          <cell r="C18" t="str">
            <v>East Northamptonshire</v>
          </cell>
        </row>
        <row r="19">
          <cell r="C19" t="str">
            <v>Erewash</v>
          </cell>
        </row>
        <row r="20">
          <cell r="C20" t="str">
            <v>Gedling</v>
          </cell>
        </row>
        <row r="21">
          <cell r="C21" t="str">
            <v>Harborough</v>
          </cell>
        </row>
        <row r="22">
          <cell r="C22" t="str">
            <v>High Peak</v>
          </cell>
        </row>
        <row r="23">
          <cell r="C23" t="str">
            <v>Hinckley and Bosworth</v>
          </cell>
        </row>
        <row r="24">
          <cell r="C24" t="str">
            <v>Kettering</v>
          </cell>
        </row>
        <row r="25">
          <cell r="C25" t="str">
            <v>Lincoln</v>
          </cell>
        </row>
        <row r="26">
          <cell r="C26" t="str">
            <v>Mansfield</v>
          </cell>
        </row>
        <row r="27">
          <cell r="C27" t="str">
            <v>Melton</v>
          </cell>
        </row>
        <row r="28">
          <cell r="C28" t="str">
            <v>Newark and Sherwood</v>
          </cell>
        </row>
        <row r="29">
          <cell r="C29" t="str">
            <v>North East Derbyshire</v>
          </cell>
        </row>
        <row r="30">
          <cell r="C30" t="str">
            <v>North Kesteven</v>
          </cell>
        </row>
        <row r="31">
          <cell r="C31" t="str">
            <v>North West Leicestershire</v>
          </cell>
        </row>
        <row r="32">
          <cell r="C32" t="str">
            <v>Northampton</v>
          </cell>
        </row>
        <row r="33">
          <cell r="C33" t="str">
            <v>Oadby and Wigston</v>
          </cell>
        </row>
        <row r="34">
          <cell r="C34" t="str">
            <v>Rushcliffe</v>
          </cell>
        </row>
        <row r="35">
          <cell r="C35" t="str">
            <v>Rutland</v>
          </cell>
        </row>
        <row r="36">
          <cell r="C36" t="str">
            <v>South Derbyshire</v>
          </cell>
        </row>
        <row r="37">
          <cell r="C37" t="str">
            <v>South Holland</v>
          </cell>
        </row>
        <row r="38">
          <cell r="C38" t="str">
            <v>South Kesteven</v>
          </cell>
        </row>
        <row r="39">
          <cell r="C39" t="str">
            <v>South Northamptonshire</v>
          </cell>
        </row>
        <row r="40">
          <cell r="C40" t="str">
            <v>Wellingborough</v>
          </cell>
        </row>
        <row r="41">
          <cell r="C41" t="str">
            <v>West Lindsey</v>
          </cell>
        </row>
        <row r="42">
          <cell r="C42" t="str">
            <v>Babergh</v>
          </cell>
        </row>
        <row r="43">
          <cell r="C43" t="str">
            <v>Basildon</v>
          </cell>
        </row>
        <row r="44">
          <cell r="C44" t="str">
            <v>Bedford</v>
          </cell>
        </row>
        <row r="45">
          <cell r="C45" t="str">
            <v>Braintree</v>
          </cell>
        </row>
        <row r="46">
          <cell r="C46" t="str">
            <v>Breckland</v>
          </cell>
        </row>
        <row r="47">
          <cell r="C47" t="str">
            <v>Brentwood</v>
          </cell>
        </row>
        <row r="48">
          <cell r="C48" t="str">
            <v>Broadland</v>
          </cell>
        </row>
        <row r="49">
          <cell r="C49" t="str">
            <v>Broxbourne</v>
          </cell>
        </row>
        <row r="50">
          <cell r="C50" t="str">
            <v>Cambridge</v>
          </cell>
        </row>
        <row r="51">
          <cell r="C51" t="str">
            <v>Castle Point</v>
          </cell>
        </row>
        <row r="52">
          <cell r="C52" t="str">
            <v>Central Bedfordshire</v>
          </cell>
        </row>
        <row r="53">
          <cell r="C53" t="str">
            <v>Chelmsford</v>
          </cell>
        </row>
        <row r="54">
          <cell r="C54" t="str">
            <v>City of Peterborough</v>
          </cell>
        </row>
        <row r="55">
          <cell r="C55" t="str">
            <v>Colchester</v>
          </cell>
        </row>
        <row r="56">
          <cell r="C56" t="str">
            <v>Dacorum</v>
          </cell>
        </row>
        <row r="57">
          <cell r="C57" t="str">
            <v>East Cambridgeshire</v>
          </cell>
        </row>
        <row r="58">
          <cell r="C58" t="str">
            <v>East Hertfordshire</v>
          </cell>
        </row>
        <row r="59">
          <cell r="C59" t="str">
            <v>Epping Forest</v>
          </cell>
        </row>
        <row r="60">
          <cell r="C60" t="str">
            <v>Fenland</v>
          </cell>
        </row>
        <row r="61">
          <cell r="C61" t="str">
            <v>Forest Heath</v>
          </cell>
        </row>
        <row r="62">
          <cell r="C62" t="str">
            <v>Great Yarmouth</v>
          </cell>
        </row>
        <row r="63">
          <cell r="C63" t="str">
            <v>Harlow</v>
          </cell>
        </row>
        <row r="64">
          <cell r="C64" t="str">
            <v>Hertsmere</v>
          </cell>
        </row>
        <row r="65">
          <cell r="C65" t="str">
            <v>Huntingdonshire</v>
          </cell>
        </row>
        <row r="66">
          <cell r="C66" t="str">
            <v>Ipswich</v>
          </cell>
        </row>
        <row r="67">
          <cell r="C67" t="str">
            <v>King's Lynn and West Norfolk</v>
          </cell>
        </row>
        <row r="68">
          <cell r="C68" t="str">
            <v>Luton</v>
          </cell>
        </row>
        <row r="69">
          <cell r="C69" t="str">
            <v>Maldon</v>
          </cell>
        </row>
        <row r="70">
          <cell r="C70" t="str">
            <v>Mid Suffolk</v>
          </cell>
        </row>
        <row r="71">
          <cell r="C71" t="str">
            <v>North Hertfordshire</v>
          </cell>
        </row>
        <row r="72">
          <cell r="C72" t="str">
            <v>North Norfolk</v>
          </cell>
        </row>
        <row r="73">
          <cell r="C73" t="str">
            <v>Norwich</v>
          </cell>
        </row>
        <row r="74">
          <cell r="C74" t="str">
            <v>Rochford</v>
          </cell>
        </row>
        <row r="75">
          <cell r="C75" t="str">
            <v>South Cambridgeshire</v>
          </cell>
        </row>
        <row r="76">
          <cell r="C76" t="str">
            <v>South Norfolk</v>
          </cell>
        </row>
        <row r="77">
          <cell r="C77" t="str">
            <v>Southend-on-Sea</v>
          </cell>
        </row>
        <row r="78">
          <cell r="C78" t="str">
            <v>St. Albans</v>
          </cell>
        </row>
        <row r="79">
          <cell r="C79" t="str">
            <v>St. Edmundsbury</v>
          </cell>
        </row>
        <row r="80">
          <cell r="C80" t="str">
            <v>Stevenage</v>
          </cell>
        </row>
        <row r="81">
          <cell r="C81" t="str">
            <v>Suffolk Coastal</v>
          </cell>
        </row>
        <row r="82">
          <cell r="C82" t="str">
            <v>Tendring</v>
          </cell>
        </row>
        <row r="83">
          <cell r="C83" t="str">
            <v>Three Rivers</v>
          </cell>
        </row>
        <row r="84">
          <cell r="C84" t="str">
            <v>Thurrock</v>
          </cell>
        </row>
        <row r="85">
          <cell r="C85" t="str">
            <v>Uttlesford</v>
          </cell>
        </row>
        <row r="86">
          <cell r="C86" t="str">
            <v>Watford</v>
          </cell>
        </row>
        <row r="87">
          <cell r="C87" t="str">
            <v>Waveney</v>
          </cell>
        </row>
        <row r="88">
          <cell r="C88" t="str">
            <v>Welwyn Hatfield</v>
          </cell>
        </row>
        <row r="89">
          <cell r="C89" t="str">
            <v>Barking and Dagenham</v>
          </cell>
        </row>
        <row r="90">
          <cell r="C90" t="str">
            <v>Barnet</v>
          </cell>
        </row>
        <row r="91">
          <cell r="C91" t="str">
            <v>Bexley</v>
          </cell>
        </row>
        <row r="92">
          <cell r="C92" t="str">
            <v>Brent</v>
          </cell>
        </row>
        <row r="93">
          <cell r="C93" t="str">
            <v>Bromley</v>
          </cell>
        </row>
        <row r="94">
          <cell r="C94" t="str">
            <v>Camden</v>
          </cell>
        </row>
        <row r="95">
          <cell r="C95" t="str">
            <v>City and County of the City of London</v>
          </cell>
        </row>
        <row r="96">
          <cell r="C96" t="str">
            <v>City of Westminster</v>
          </cell>
        </row>
        <row r="97">
          <cell r="C97" t="str">
            <v>Croydon</v>
          </cell>
        </row>
        <row r="98">
          <cell r="C98" t="str">
            <v>Ealing</v>
          </cell>
        </row>
        <row r="99">
          <cell r="C99" t="str">
            <v>Enfield</v>
          </cell>
        </row>
        <row r="100">
          <cell r="C100" t="str">
            <v>Greenwich</v>
          </cell>
        </row>
        <row r="101">
          <cell r="C101" t="str">
            <v>Hackney</v>
          </cell>
        </row>
        <row r="102">
          <cell r="C102" t="str">
            <v>Hammersmith and Fulham</v>
          </cell>
        </row>
        <row r="103">
          <cell r="C103" t="str">
            <v>Haringey</v>
          </cell>
        </row>
        <row r="104">
          <cell r="C104" t="str">
            <v>Harrow</v>
          </cell>
        </row>
        <row r="105">
          <cell r="C105" t="str">
            <v>Havering</v>
          </cell>
        </row>
        <row r="106">
          <cell r="C106" t="str">
            <v>Hillingdon</v>
          </cell>
        </row>
        <row r="107">
          <cell r="C107" t="str">
            <v>Hounslow</v>
          </cell>
        </row>
        <row r="108">
          <cell r="C108" t="str">
            <v>Islington</v>
          </cell>
        </row>
        <row r="109">
          <cell r="C109" t="str">
            <v>Kensington and Chelsea</v>
          </cell>
        </row>
        <row r="110">
          <cell r="C110" t="str">
            <v>Kingston upon Thames</v>
          </cell>
        </row>
        <row r="111">
          <cell r="C111" t="str">
            <v>Lambeth</v>
          </cell>
        </row>
        <row r="112">
          <cell r="C112" t="str">
            <v>Lewisham</v>
          </cell>
        </row>
        <row r="113">
          <cell r="C113" t="str">
            <v>Merton</v>
          </cell>
        </row>
        <row r="114">
          <cell r="C114" t="str">
            <v>Newham</v>
          </cell>
        </row>
        <row r="115">
          <cell r="C115" t="str">
            <v>Redbridge</v>
          </cell>
        </row>
        <row r="116">
          <cell r="C116" t="str">
            <v>Richmond upon Thames</v>
          </cell>
        </row>
        <row r="117">
          <cell r="C117" t="str">
            <v>Southwark</v>
          </cell>
        </row>
        <row r="118">
          <cell r="C118" t="str">
            <v>Sutton</v>
          </cell>
        </row>
        <row r="119">
          <cell r="C119" t="str">
            <v>Tower Hamlets</v>
          </cell>
        </row>
        <row r="120">
          <cell r="C120" t="str">
            <v>Waltham Forest</v>
          </cell>
        </row>
        <row r="121">
          <cell r="C121" t="str">
            <v>Wandsworth</v>
          </cell>
        </row>
        <row r="122">
          <cell r="C122" t="str">
            <v>County Durham</v>
          </cell>
        </row>
        <row r="123">
          <cell r="C123" t="str">
            <v>Darlington</v>
          </cell>
        </row>
        <row r="124">
          <cell r="C124" t="str">
            <v>Gateshead</v>
          </cell>
        </row>
        <row r="125">
          <cell r="C125" t="str">
            <v>Hartlepool</v>
          </cell>
        </row>
        <row r="126">
          <cell r="C126" t="str">
            <v>Middlesbrough</v>
          </cell>
        </row>
        <row r="127">
          <cell r="C127" t="str">
            <v>Newcastle upon Tyne</v>
          </cell>
        </row>
        <row r="128">
          <cell r="C128" t="str">
            <v>North Tyneside</v>
          </cell>
        </row>
        <row r="129">
          <cell r="C129" t="str">
            <v>Northumberland</v>
          </cell>
        </row>
        <row r="130">
          <cell r="C130" t="str">
            <v>Redcar and Cleveland</v>
          </cell>
        </row>
        <row r="131">
          <cell r="C131" t="str">
            <v>South Tyneside</v>
          </cell>
        </row>
        <row r="132">
          <cell r="C132" t="str">
            <v>Stockton-on-Tees</v>
          </cell>
        </row>
        <row r="133">
          <cell r="C133" t="str">
            <v>Sunderland</v>
          </cell>
        </row>
        <row r="134">
          <cell r="C134" t="str">
            <v>Allerdale</v>
          </cell>
        </row>
        <row r="135">
          <cell r="C135" t="str">
            <v>Barrow-in-Furness</v>
          </cell>
        </row>
        <row r="136">
          <cell r="C136" t="str">
            <v>Blackburn with Darwen</v>
          </cell>
        </row>
        <row r="137">
          <cell r="C137" t="str">
            <v>Blackpool</v>
          </cell>
        </row>
        <row r="138">
          <cell r="C138" t="str">
            <v>Bolton</v>
          </cell>
        </row>
        <row r="139">
          <cell r="C139" t="str">
            <v>Burnley</v>
          </cell>
        </row>
        <row r="140">
          <cell r="C140" t="str">
            <v>Bury</v>
          </cell>
        </row>
        <row r="141">
          <cell r="C141" t="str">
            <v>Carlisle</v>
          </cell>
        </row>
        <row r="142">
          <cell r="C142" t="str">
            <v>Cheshire East</v>
          </cell>
        </row>
        <row r="143">
          <cell r="C143" t="str">
            <v>Cheshire West and Chester</v>
          </cell>
        </row>
        <row r="144">
          <cell r="C144" t="str">
            <v>Chorley</v>
          </cell>
        </row>
        <row r="145">
          <cell r="C145" t="str">
            <v>Copeland</v>
          </cell>
        </row>
        <row r="146">
          <cell r="C146" t="str">
            <v>Eden</v>
          </cell>
        </row>
        <row r="147">
          <cell r="C147" t="str">
            <v>Fylde</v>
          </cell>
        </row>
        <row r="148">
          <cell r="C148" t="str">
            <v>Halton</v>
          </cell>
        </row>
        <row r="149">
          <cell r="C149" t="str">
            <v>Hyndburn</v>
          </cell>
        </row>
        <row r="150">
          <cell r="C150" t="str">
            <v>Knowsley</v>
          </cell>
        </row>
        <row r="151">
          <cell r="C151" t="str">
            <v>Lancaster</v>
          </cell>
        </row>
        <row r="152">
          <cell r="C152" t="str">
            <v>Liverpool</v>
          </cell>
        </row>
        <row r="153">
          <cell r="C153" t="str">
            <v>Manchester</v>
          </cell>
        </row>
        <row r="154">
          <cell r="C154" t="str">
            <v>Oldham</v>
          </cell>
        </row>
        <row r="155">
          <cell r="C155" t="str">
            <v>Pendle</v>
          </cell>
        </row>
        <row r="156">
          <cell r="C156" t="str">
            <v>Preston</v>
          </cell>
        </row>
        <row r="157">
          <cell r="C157" t="str">
            <v>Ribble Valley</v>
          </cell>
        </row>
        <row r="158">
          <cell r="C158" t="str">
            <v>Rochdale</v>
          </cell>
        </row>
        <row r="159">
          <cell r="C159" t="str">
            <v>Rossendale</v>
          </cell>
        </row>
        <row r="160">
          <cell r="C160" t="str">
            <v>Salford</v>
          </cell>
        </row>
        <row r="161">
          <cell r="C161" t="str">
            <v>Sefton</v>
          </cell>
        </row>
        <row r="162">
          <cell r="C162" t="str">
            <v>South Lakeland</v>
          </cell>
        </row>
        <row r="163">
          <cell r="C163" t="str">
            <v>South Ribble</v>
          </cell>
        </row>
        <row r="164">
          <cell r="C164" t="str">
            <v>St. Helens</v>
          </cell>
        </row>
        <row r="165">
          <cell r="C165" t="str">
            <v>Stockport</v>
          </cell>
        </row>
        <row r="166">
          <cell r="C166" t="str">
            <v>Tameside</v>
          </cell>
        </row>
        <row r="167">
          <cell r="C167" t="str">
            <v>Trafford</v>
          </cell>
        </row>
        <row r="168">
          <cell r="C168" t="str">
            <v>Warrington</v>
          </cell>
        </row>
        <row r="169">
          <cell r="C169" t="str">
            <v>West Lancashire</v>
          </cell>
        </row>
        <row r="170">
          <cell r="C170" t="str">
            <v>Wigan</v>
          </cell>
        </row>
        <row r="171">
          <cell r="C171" t="str">
            <v>Wirral</v>
          </cell>
        </row>
        <row r="172">
          <cell r="C172" t="str">
            <v>Wyre</v>
          </cell>
        </row>
        <row r="173">
          <cell r="C173" t="str">
            <v>Adur</v>
          </cell>
        </row>
        <row r="174">
          <cell r="C174" t="str">
            <v>Arun</v>
          </cell>
        </row>
        <row r="175">
          <cell r="C175" t="str">
            <v>Ashford</v>
          </cell>
        </row>
        <row r="176">
          <cell r="C176" t="str">
            <v>Aylesbury Vale</v>
          </cell>
        </row>
        <row r="177">
          <cell r="C177" t="str">
            <v>Basingstoke and Deane</v>
          </cell>
        </row>
        <row r="178">
          <cell r="C178" t="str">
            <v>Bracknell Forest</v>
          </cell>
        </row>
        <row r="179">
          <cell r="C179" t="str">
            <v>Canterbury</v>
          </cell>
        </row>
        <row r="180">
          <cell r="C180" t="str">
            <v>Cherwell</v>
          </cell>
        </row>
        <row r="181">
          <cell r="C181" t="str">
            <v>Chichester</v>
          </cell>
        </row>
        <row r="182">
          <cell r="C182" t="str">
            <v>Chiltern</v>
          </cell>
        </row>
        <row r="183">
          <cell r="C183" t="str">
            <v>City of Portsmouth</v>
          </cell>
        </row>
        <row r="184">
          <cell r="C184" t="str">
            <v>City of Southampton</v>
          </cell>
        </row>
        <row r="185">
          <cell r="C185" t="str">
            <v>Crawley</v>
          </cell>
        </row>
        <row r="186">
          <cell r="C186" t="str">
            <v>Dartford</v>
          </cell>
        </row>
        <row r="187">
          <cell r="C187" t="str">
            <v>Dover</v>
          </cell>
        </row>
        <row r="188">
          <cell r="C188" t="str">
            <v>East Hampshire</v>
          </cell>
        </row>
        <row r="189">
          <cell r="C189" t="str">
            <v>Eastbourne</v>
          </cell>
        </row>
        <row r="190">
          <cell r="C190" t="str">
            <v>Eastleigh</v>
          </cell>
        </row>
        <row r="191">
          <cell r="C191" t="str">
            <v>Elmbridge</v>
          </cell>
        </row>
        <row r="192">
          <cell r="C192" t="str">
            <v>Epsom and Ewell</v>
          </cell>
        </row>
        <row r="193">
          <cell r="C193" t="str">
            <v>Fareham</v>
          </cell>
        </row>
        <row r="194">
          <cell r="C194" t="str">
            <v>Gosport</v>
          </cell>
        </row>
        <row r="195">
          <cell r="C195" t="str">
            <v>Gravesham</v>
          </cell>
        </row>
        <row r="196">
          <cell r="C196" t="str">
            <v>Guildford</v>
          </cell>
        </row>
        <row r="197">
          <cell r="C197" t="str">
            <v>Hart</v>
          </cell>
        </row>
        <row r="198">
          <cell r="C198" t="str">
            <v>Hastings</v>
          </cell>
        </row>
        <row r="199">
          <cell r="C199" t="str">
            <v>Havant</v>
          </cell>
        </row>
        <row r="200">
          <cell r="C200" t="str">
            <v>Horsham</v>
          </cell>
        </row>
        <row r="201">
          <cell r="C201" t="str">
            <v>Isle of Wight</v>
          </cell>
        </row>
        <row r="202">
          <cell r="C202" t="str">
            <v>Lewes</v>
          </cell>
        </row>
        <row r="203">
          <cell r="C203" t="str">
            <v>Maidstone</v>
          </cell>
        </row>
        <row r="204">
          <cell r="C204" t="str">
            <v>Medway</v>
          </cell>
        </row>
        <row r="205">
          <cell r="C205" t="str">
            <v>Mid Sussex</v>
          </cell>
        </row>
        <row r="206">
          <cell r="C206" t="str">
            <v>Milton Keynes</v>
          </cell>
        </row>
        <row r="207">
          <cell r="C207" t="str">
            <v>Mole Valley</v>
          </cell>
        </row>
        <row r="208">
          <cell r="C208" t="str">
            <v>New Forest</v>
          </cell>
        </row>
        <row r="209">
          <cell r="C209" t="str">
            <v>Oxford</v>
          </cell>
        </row>
        <row r="210">
          <cell r="C210" t="str">
            <v>Reading</v>
          </cell>
        </row>
        <row r="211">
          <cell r="C211" t="str">
            <v>Reigate and Banstead</v>
          </cell>
        </row>
        <row r="212">
          <cell r="C212" t="str">
            <v>Rother</v>
          </cell>
        </row>
        <row r="213">
          <cell r="C213" t="str">
            <v>Runnymede</v>
          </cell>
        </row>
        <row r="214">
          <cell r="C214" t="str">
            <v>Rushmoor</v>
          </cell>
        </row>
        <row r="215">
          <cell r="C215" t="str">
            <v>Sevenoaks</v>
          </cell>
        </row>
        <row r="216">
          <cell r="C216" t="str">
            <v>Shepway</v>
          </cell>
        </row>
        <row r="217">
          <cell r="C217" t="str">
            <v>Slough</v>
          </cell>
        </row>
        <row r="218">
          <cell r="C218" t="str">
            <v>South Bucks</v>
          </cell>
        </row>
        <row r="219">
          <cell r="C219" t="str">
            <v>South Oxfordshire</v>
          </cell>
        </row>
        <row r="220">
          <cell r="C220" t="str">
            <v>Spelthorne</v>
          </cell>
        </row>
        <row r="221">
          <cell r="C221" t="str">
            <v>Surrey Heath</v>
          </cell>
        </row>
        <row r="222">
          <cell r="C222" t="str">
            <v>Swale</v>
          </cell>
        </row>
        <row r="223">
          <cell r="C223" t="str">
            <v>Tandridge</v>
          </cell>
        </row>
        <row r="224">
          <cell r="C224" t="str">
            <v>Test Valley</v>
          </cell>
        </row>
        <row r="225">
          <cell r="C225" t="str">
            <v>Thanet</v>
          </cell>
        </row>
        <row r="226">
          <cell r="C226" t="str">
            <v>The City of Brighton and Hove</v>
          </cell>
        </row>
        <row r="227">
          <cell r="C227" t="str">
            <v>Tonbridge and Malling</v>
          </cell>
        </row>
        <row r="228">
          <cell r="C228" t="str">
            <v>Tunbridge Wells</v>
          </cell>
        </row>
        <row r="229">
          <cell r="C229" t="str">
            <v>Vale of White Horse</v>
          </cell>
        </row>
        <row r="230">
          <cell r="C230" t="str">
            <v>Waverley</v>
          </cell>
        </row>
        <row r="231">
          <cell r="C231" t="str">
            <v>Wealden</v>
          </cell>
        </row>
        <row r="232">
          <cell r="C232" t="str">
            <v>West Berkshire</v>
          </cell>
        </row>
        <row r="233">
          <cell r="C233" t="str">
            <v>West Oxfordshire</v>
          </cell>
        </row>
        <row r="234">
          <cell r="C234" t="str">
            <v>Winchester</v>
          </cell>
        </row>
        <row r="235">
          <cell r="C235" t="str">
            <v>Windsor and Maidenhead</v>
          </cell>
        </row>
        <row r="236">
          <cell r="C236" t="str">
            <v>Woking</v>
          </cell>
        </row>
        <row r="237">
          <cell r="C237" t="str">
            <v>Wokingham</v>
          </cell>
        </row>
        <row r="238">
          <cell r="C238" t="str">
            <v>Worthing</v>
          </cell>
        </row>
        <row r="239">
          <cell r="C239" t="str">
            <v>Wycombe</v>
          </cell>
        </row>
        <row r="240">
          <cell r="C240" t="str">
            <v>Bath and North East Somerset</v>
          </cell>
        </row>
        <row r="241">
          <cell r="C241" t="str">
            <v>Bournemouth</v>
          </cell>
        </row>
        <row r="242">
          <cell r="C242" t="str">
            <v>Cheltenham</v>
          </cell>
        </row>
        <row r="243">
          <cell r="C243" t="str">
            <v>Christchurch</v>
          </cell>
        </row>
        <row r="244">
          <cell r="C244" t="str">
            <v>City of Bristol</v>
          </cell>
        </row>
        <row r="245">
          <cell r="C245" t="str">
            <v>City of Plymouth</v>
          </cell>
        </row>
        <row r="246">
          <cell r="C246" t="str">
            <v>Cornwall</v>
          </cell>
        </row>
        <row r="247">
          <cell r="C247" t="str">
            <v>Cotswold</v>
          </cell>
        </row>
        <row r="248">
          <cell r="C248" t="str">
            <v>East Devon</v>
          </cell>
        </row>
        <row r="249">
          <cell r="C249" t="str">
            <v>East Dorset</v>
          </cell>
        </row>
        <row r="250">
          <cell r="C250" t="str">
            <v>Exeter</v>
          </cell>
        </row>
        <row r="251">
          <cell r="C251" t="str">
            <v>Forest of Dean</v>
          </cell>
        </row>
        <row r="252">
          <cell r="C252" t="str">
            <v>Gloucester</v>
          </cell>
        </row>
        <row r="253">
          <cell r="C253" t="str">
            <v>Isles of Scilly</v>
          </cell>
        </row>
        <row r="254">
          <cell r="C254" t="str">
            <v>Mendip</v>
          </cell>
        </row>
        <row r="255">
          <cell r="C255" t="str">
            <v>Mid Devon</v>
          </cell>
        </row>
        <row r="256">
          <cell r="C256" t="str">
            <v>North Devon</v>
          </cell>
        </row>
        <row r="257">
          <cell r="C257" t="str">
            <v>North Dorset</v>
          </cell>
        </row>
        <row r="258">
          <cell r="C258" t="str">
            <v>North Somerset</v>
          </cell>
        </row>
        <row r="259">
          <cell r="C259" t="str">
            <v>Poole</v>
          </cell>
        </row>
        <row r="260">
          <cell r="C260" t="str">
            <v>Purbeck</v>
          </cell>
        </row>
        <row r="261">
          <cell r="C261" t="str">
            <v>Sedgemoor</v>
          </cell>
        </row>
        <row r="262">
          <cell r="C262" t="str">
            <v>South Gloucestershire</v>
          </cell>
        </row>
        <row r="263">
          <cell r="C263" t="str">
            <v>South Hams</v>
          </cell>
        </row>
        <row r="264">
          <cell r="C264" t="str">
            <v>South Somerset</v>
          </cell>
        </row>
        <row r="265">
          <cell r="C265" t="str">
            <v>Stroud</v>
          </cell>
        </row>
        <row r="266">
          <cell r="C266" t="str">
            <v>Swindon</v>
          </cell>
        </row>
        <row r="267">
          <cell r="C267" t="str">
            <v>Taunton Deane</v>
          </cell>
        </row>
        <row r="268">
          <cell r="C268" t="str">
            <v>Teignbridge</v>
          </cell>
        </row>
        <row r="269">
          <cell r="C269" t="str">
            <v>Tewkesbury</v>
          </cell>
        </row>
        <row r="270">
          <cell r="C270" t="str">
            <v>Torbay</v>
          </cell>
        </row>
        <row r="271">
          <cell r="C271" t="str">
            <v>Torridge</v>
          </cell>
        </row>
        <row r="272">
          <cell r="C272" t="str">
            <v>West Devon</v>
          </cell>
        </row>
        <row r="273">
          <cell r="C273" t="str">
            <v>West Dorset</v>
          </cell>
        </row>
        <row r="274">
          <cell r="C274" t="str">
            <v>West Somerset</v>
          </cell>
        </row>
        <row r="275">
          <cell r="C275" t="str">
            <v>Weymouth and Portland</v>
          </cell>
        </row>
        <row r="276">
          <cell r="C276" t="str">
            <v>Wiltshire</v>
          </cell>
        </row>
        <row r="277">
          <cell r="C277" t="str">
            <v>Birmingham</v>
          </cell>
        </row>
        <row r="278">
          <cell r="C278" t="str">
            <v>Bromsgrove</v>
          </cell>
        </row>
        <row r="279">
          <cell r="C279" t="str">
            <v>Cannock Chase</v>
          </cell>
        </row>
        <row r="280">
          <cell r="C280" t="str">
            <v>City of Stoke-on-Trent</v>
          </cell>
        </row>
        <row r="281">
          <cell r="C281" t="str">
            <v>City of Wolverhampton</v>
          </cell>
        </row>
        <row r="282">
          <cell r="C282" t="str">
            <v>County of Herefordshire</v>
          </cell>
        </row>
        <row r="283">
          <cell r="C283" t="str">
            <v>Coventry</v>
          </cell>
        </row>
        <row r="284">
          <cell r="C284" t="str">
            <v>Dudley</v>
          </cell>
        </row>
        <row r="285">
          <cell r="C285" t="str">
            <v>East Staffordshire</v>
          </cell>
        </row>
        <row r="286">
          <cell r="C286" t="str">
            <v>Lichfield</v>
          </cell>
        </row>
        <row r="287">
          <cell r="C287" t="str">
            <v>Malvern Hills</v>
          </cell>
        </row>
        <row r="288">
          <cell r="C288" t="str">
            <v>Newcastle-under-Lyme</v>
          </cell>
        </row>
        <row r="289">
          <cell r="C289" t="str">
            <v>North Warwickshire</v>
          </cell>
        </row>
        <row r="290">
          <cell r="C290" t="str">
            <v>Nuneaton and Bedworth</v>
          </cell>
        </row>
        <row r="291">
          <cell r="C291" t="str">
            <v>Redditch</v>
          </cell>
        </row>
        <row r="292">
          <cell r="C292" t="str">
            <v>Rugby</v>
          </cell>
        </row>
        <row r="293">
          <cell r="C293" t="str">
            <v>Sandwell</v>
          </cell>
        </row>
        <row r="294">
          <cell r="C294" t="str">
            <v>Shropshire</v>
          </cell>
        </row>
        <row r="295">
          <cell r="C295" t="str">
            <v>Solihull</v>
          </cell>
        </row>
        <row r="296">
          <cell r="C296" t="str">
            <v>South Staffordshire</v>
          </cell>
        </row>
        <row r="297">
          <cell r="C297" t="str">
            <v>Stafford</v>
          </cell>
        </row>
        <row r="298">
          <cell r="C298" t="str">
            <v>Staffordshire Moorlands</v>
          </cell>
        </row>
        <row r="299">
          <cell r="C299" t="str">
            <v>Stratford-on-Avon</v>
          </cell>
        </row>
        <row r="300">
          <cell r="C300" t="str">
            <v>Tamworth</v>
          </cell>
        </row>
        <row r="301">
          <cell r="C301" t="str">
            <v>Telford and Wrekin</v>
          </cell>
        </row>
        <row r="302">
          <cell r="C302" t="str">
            <v>Walsall</v>
          </cell>
        </row>
        <row r="303">
          <cell r="C303" t="str">
            <v>Warwick</v>
          </cell>
        </row>
        <row r="304">
          <cell r="C304" t="str">
            <v>Worcester</v>
          </cell>
        </row>
        <row r="305">
          <cell r="C305" t="str">
            <v>Wychavon</v>
          </cell>
        </row>
        <row r="306">
          <cell r="C306" t="str">
            <v>Wyre Forest</v>
          </cell>
        </row>
        <row r="307">
          <cell r="C307" t="str">
            <v>Barnsley</v>
          </cell>
        </row>
        <row r="308">
          <cell r="C308" t="str">
            <v>Bradford</v>
          </cell>
        </row>
        <row r="309">
          <cell r="C309" t="str">
            <v>Calderdale</v>
          </cell>
        </row>
        <row r="310">
          <cell r="C310" t="str">
            <v>City of Kingston upon Hull</v>
          </cell>
        </row>
        <row r="311">
          <cell r="C311" t="str">
            <v>Craven</v>
          </cell>
        </row>
        <row r="312">
          <cell r="C312" t="str">
            <v>Doncaster</v>
          </cell>
        </row>
        <row r="313">
          <cell r="C313" t="str">
            <v>East Riding of Yorkshire</v>
          </cell>
        </row>
        <row r="314">
          <cell r="C314" t="str">
            <v>Hambleton</v>
          </cell>
        </row>
        <row r="315">
          <cell r="C315" t="str">
            <v>Harrogate</v>
          </cell>
        </row>
        <row r="316">
          <cell r="C316" t="str">
            <v>Kirklees</v>
          </cell>
        </row>
        <row r="317">
          <cell r="C317" t="str">
            <v>Leeds</v>
          </cell>
        </row>
        <row r="318">
          <cell r="C318" t="str">
            <v>North East Lincolnshire</v>
          </cell>
        </row>
        <row r="319">
          <cell r="C319" t="str">
            <v>North Lincolnshire</v>
          </cell>
        </row>
        <row r="320">
          <cell r="C320" t="str">
            <v>Richmondshire</v>
          </cell>
        </row>
        <row r="321">
          <cell r="C321" t="str">
            <v>Rotherham</v>
          </cell>
        </row>
        <row r="322">
          <cell r="C322" t="str">
            <v>Ryedale</v>
          </cell>
        </row>
        <row r="323">
          <cell r="C323" t="str">
            <v>Scarborough</v>
          </cell>
        </row>
        <row r="324">
          <cell r="C324" t="str">
            <v>Selby</v>
          </cell>
        </row>
        <row r="325">
          <cell r="C325" t="str">
            <v>Sheffield</v>
          </cell>
        </row>
        <row r="326">
          <cell r="C326" t="str">
            <v>Wakefield</v>
          </cell>
        </row>
        <row r="327">
          <cell r="C327" t="str">
            <v>York</v>
          </cell>
        </row>
      </sheetData>
      <sheetData sheetId="3">
        <row r="3">
          <cell r="C3">
            <v>0</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Listed Buildings Region"/>
      <sheetName val="Listed Buildings LA"/>
      <sheetName val="Conservation areas"/>
      <sheetName val="Conservation areas LA"/>
      <sheetName val="Parks and gardens regional"/>
      <sheetName val="Parks and gardens LA"/>
      <sheetName val="Scheduled monuments Region"/>
      <sheetName val="Sched. Monum. LA"/>
      <sheetName val="Historic Battlefields"/>
      <sheetName val="Protected Historic Wreck Sites"/>
      <sheetName val="World Heritage Sites"/>
      <sheetName val="AONBs and National Parks"/>
      <sheetName val="Historic Environment Records"/>
      <sheetName val="HLC regional"/>
      <sheetName val="HLC LA level"/>
      <sheetName val="Local Lists"/>
      <sheetName val="Maritime Heritage"/>
      <sheetName val="Listed Building u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id="1" name="Table1" displayName="Table1" ref="A2:B389" totalsRowShown="0" headerRowDxfId="5" headerRowBorderDxfId="4" tableBorderDxfId="3" totalsRowBorderDxfId="2">
  <autoFilter ref="A2:B389"/>
  <tableColumns count="2">
    <tableColumn id="1" name="Local Authority/ National Park" dataDxfId="1"/>
    <tableColumn id="2" name="2017/1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istoricengland.org.uk/research/heritage-counts/indicator-data/"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7"/>
  <sheetViews>
    <sheetView tabSelected="1" zoomScaleNormal="100" workbookViewId="0">
      <selection activeCell="H12" sqref="H12:J12"/>
    </sheetView>
  </sheetViews>
  <sheetFormatPr defaultRowHeight="15"/>
  <cols>
    <col min="1" max="1" width="4.42578125" style="11" customWidth="1"/>
    <col min="2" max="2" width="3.28515625" style="11" customWidth="1"/>
    <col min="3" max="3" width="4.7109375" style="11" customWidth="1"/>
    <col min="4" max="4" width="24.5703125" style="11" customWidth="1"/>
    <col min="5" max="5" width="32.7109375" style="11" customWidth="1"/>
    <col min="6" max="6" width="16.28515625" style="11" customWidth="1"/>
    <col min="7" max="7" width="9.140625" style="11"/>
    <col min="8" max="8" width="35" style="11" customWidth="1"/>
    <col min="9" max="9" width="16.85546875" style="11" customWidth="1"/>
    <col min="10" max="10" width="9.140625" style="11"/>
    <col min="11" max="11" width="18" style="11" bestFit="1" customWidth="1"/>
    <col min="12" max="16384" width="9.140625" style="11"/>
  </cols>
  <sheetData>
    <row r="2" spans="2:12" ht="39">
      <c r="B2" s="23" t="s">
        <v>479</v>
      </c>
      <c r="C2" s="24"/>
      <c r="D2" s="24"/>
      <c r="E2" s="24"/>
      <c r="F2" s="24"/>
      <c r="G2" s="24"/>
      <c r="H2" s="24"/>
      <c r="I2" s="25"/>
      <c r="J2" s="25"/>
      <c r="K2" s="6"/>
      <c r="L2" s="6"/>
    </row>
    <row r="3" spans="2:12" ht="28.5">
      <c r="B3" s="26" t="s">
        <v>629</v>
      </c>
      <c r="C3" s="25"/>
      <c r="D3" s="25"/>
      <c r="E3" s="25"/>
      <c r="F3" s="25"/>
      <c r="G3" s="25"/>
      <c r="H3" s="25"/>
      <c r="I3" s="25"/>
      <c r="J3" s="25"/>
      <c r="K3" s="6"/>
      <c r="L3" s="6"/>
    </row>
    <row r="4" spans="2:12" ht="18.75" customHeight="1">
      <c r="B4" s="27"/>
      <c r="C4" s="25"/>
      <c r="D4" s="25"/>
      <c r="E4" s="25"/>
      <c r="F4" s="25"/>
      <c r="G4" s="25"/>
      <c r="H4" s="25"/>
      <c r="I4" s="25"/>
      <c r="J4" s="25"/>
      <c r="K4" s="6"/>
      <c r="L4" s="6"/>
    </row>
    <row r="5" spans="2:12">
      <c r="B5" s="25" t="s">
        <v>480</v>
      </c>
      <c r="C5" s="25"/>
      <c r="D5" s="25"/>
      <c r="E5" s="25"/>
      <c r="F5" s="25"/>
      <c r="G5" s="25"/>
      <c r="H5" s="25"/>
      <c r="I5" s="25"/>
      <c r="J5" s="25"/>
      <c r="K5" s="6"/>
      <c r="L5" s="6"/>
    </row>
    <row r="6" spans="2:12">
      <c r="B6" s="25"/>
      <c r="C6" s="25"/>
      <c r="D6" s="25"/>
      <c r="E6" s="25"/>
      <c r="F6" s="25"/>
      <c r="G6" s="25"/>
      <c r="H6" s="25"/>
      <c r="I6" s="25"/>
      <c r="J6" s="25"/>
      <c r="K6" s="6"/>
      <c r="L6" s="6"/>
    </row>
    <row r="7" spans="2:12">
      <c r="B7" s="25" t="s">
        <v>564</v>
      </c>
      <c r="C7" s="25"/>
      <c r="D7" s="25"/>
      <c r="E7" s="25"/>
      <c r="F7" s="25"/>
      <c r="G7" s="25"/>
      <c r="H7" s="25"/>
      <c r="I7" s="25"/>
      <c r="J7" s="25"/>
      <c r="K7" s="6"/>
      <c r="L7" s="6"/>
    </row>
    <row r="8" spans="2:12">
      <c r="B8" s="25"/>
      <c r="C8" s="25"/>
      <c r="D8" s="25"/>
      <c r="E8" s="25"/>
      <c r="F8" s="25"/>
      <c r="G8" s="25"/>
      <c r="H8" s="25"/>
      <c r="I8" s="25"/>
      <c r="J8" s="25"/>
      <c r="K8" s="6"/>
      <c r="L8" s="6"/>
    </row>
    <row r="9" spans="2:12">
      <c r="B9" s="25" t="s">
        <v>630</v>
      </c>
      <c r="C9" s="25"/>
      <c r="D9" s="25"/>
      <c r="E9" s="25"/>
      <c r="F9" s="25"/>
      <c r="G9" s="25"/>
      <c r="H9" s="25"/>
      <c r="I9" s="25"/>
      <c r="J9" s="25"/>
      <c r="K9" s="6"/>
      <c r="L9" s="6"/>
    </row>
    <row r="10" spans="2:12" ht="15.75" thickBot="1">
      <c r="B10" s="6"/>
      <c r="C10" s="6"/>
      <c r="D10" s="6"/>
      <c r="E10" s="6"/>
      <c r="F10" s="6"/>
      <c r="G10" s="6"/>
      <c r="H10" s="6"/>
      <c r="I10" s="6"/>
      <c r="J10" s="6"/>
      <c r="K10" s="6"/>
      <c r="L10" s="6"/>
    </row>
    <row r="11" spans="2:12">
      <c r="B11" s="6"/>
      <c r="C11" s="6"/>
      <c r="D11" s="271"/>
      <c r="E11" s="273" t="s">
        <v>481</v>
      </c>
      <c r="F11" s="274"/>
      <c r="G11" s="275"/>
      <c r="H11" s="276" t="s">
        <v>481</v>
      </c>
      <c r="I11" s="277"/>
      <c r="J11" s="278"/>
      <c r="K11" s="28"/>
      <c r="L11" s="25"/>
    </row>
    <row r="12" spans="2:12" s="13" customFormat="1" ht="30.75" thickBot="1">
      <c r="B12" s="12"/>
      <c r="C12" s="12"/>
      <c r="D12" s="272"/>
      <c r="E12" s="279" t="s">
        <v>77</v>
      </c>
      <c r="F12" s="280"/>
      <c r="G12" s="281"/>
      <c r="H12" s="282" t="s">
        <v>245</v>
      </c>
      <c r="I12" s="283"/>
      <c r="J12" s="284"/>
      <c r="K12" s="105" t="s">
        <v>719</v>
      </c>
      <c r="L12" s="29"/>
    </row>
    <row r="13" spans="2:12" ht="16.5">
      <c r="B13" s="6"/>
      <c r="C13" s="6"/>
      <c r="D13" s="30" t="s">
        <v>482</v>
      </c>
      <c r="E13" s="218" t="s">
        <v>565</v>
      </c>
      <c r="F13" s="219"/>
      <c r="G13" s="219"/>
      <c r="H13" s="232" t="s">
        <v>565</v>
      </c>
      <c r="I13" s="233"/>
      <c r="J13" s="234"/>
      <c r="K13" s="31"/>
      <c r="L13" s="25"/>
    </row>
    <row r="14" spans="2:12">
      <c r="B14" s="6"/>
      <c r="C14" s="6"/>
      <c r="D14" s="32"/>
      <c r="E14" s="220" t="s">
        <v>9</v>
      </c>
      <c r="F14" s="220">
        <f>VLOOKUP($E$12,'DATA 2018'!$C$4:$AH$329,2,FALSE)</f>
        <v>4</v>
      </c>
      <c r="G14" s="220"/>
      <c r="H14" s="235" t="s">
        <v>9</v>
      </c>
      <c r="I14" s="236">
        <f>VLOOKUP($H$12,'DATA 2018'!$C$4:$AH$329,2,FALSE)</f>
        <v>7</v>
      </c>
      <c r="J14" s="237"/>
      <c r="K14" s="33"/>
      <c r="L14" s="25"/>
    </row>
    <row r="15" spans="2:12">
      <c r="B15" s="6"/>
      <c r="C15" s="6"/>
      <c r="D15" s="34"/>
      <c r="E15" s="220" t="s">
        <v>10</v>
      </c>
      <c r="F15" s="220">
        <f>VLOOKUP($E$12,'DATA 2018'!$C$4:$AH$329,3,FALSE)</f>
        <v>11</v>
      </c>
      <c r="G15" s="220"/>
      <c r="H15" s="235" t="s">
        <v>10</v>
      </c>
      <c r="I15" s="236">
        <f>VLOOKUP($H$12,'DATA 2018'!$C$4:$AH$329,3,FALSE)</f>
        <v>7</v>
      </c>
      <c r="J15" s="237"/>
      <c r="K15" s="33"/>
      <c r="L15" s="25"/>
    </row>
    <row r="16" spans="2:12">
      <c r="B16" s="6"/>
      <c r="C16" s="6"/>
      <c r="D16" s="32"/>
      <c r="E16" s="220" t="s">
        <v>11</v>
      </c>
      <c r="F16" s="220">
        <f>VLOOKUP($E$12,'DATA 2018'!$C$4:$AH$329,4,FALSE)</f>
        <v>243</v>
      </c>
      <c r="G16" s="220"/>
      <c r="H16" s="235" t="s">
        <v>11</v>
      </c>
      <c r="I16" s="236">
        <f>VLOOKUP($H$12,'DATA 2018'!$C$4:$AH$329,4,FALSE)</f>
        <v>105</v>
      </c>
      <c r="J16" s="237"/>
      <c r="K16" s="33"/>
      <c r="L16" s="25"/>
    </row>
    <row r="17" spans="2:12">
      <c r="B17" s="6"/>
      <c r="C17" s="6"/>
      <c r="D17" s="32"/>
      <c r="E17" s="220" t="s">
        <v>12</v>
      </c>
      <c r="F17" s="220">
        <f>VLOOKUP($E$12,'DATA 2018'!$C$4:$AH$329,5,FALSE)</f>
        <v>258</v>
      </c>
      <c r="G17" s="220"/>
      <c r="H17" s="235" t="s">
        <v>12</v>
      </c>
      <c r="I17" s="236">
        <f>VLOOKUP($H$12,'DATA 2018'!$C$4:$AH$329,5,FALSE)</f>
        <v>119</v>
      </c>
      <c r="J17" s="237"/>
      <c r="K17" s="33"/>
      <c r="L17" s="25"/>
    </row>
    <row r="18" spans="2:12">
      <c r="B18" s="6"/>
      <c r="C18" s="6"/>
      <c r="D18" s="32"/>
      <c r="E18" s="220"/>
      <c r="F18" s="220"/>
      <c r="G18" s="220"/>
      <c r="H18" s="235"/>
      <c r="I18" s="236"/>
      <c r="J18" s="237"/>
      <c r="K18" s="35"/>
      <c r="L18" s="25"/>
    </row>
    <row r="19" spans="2:12" ht="15" customHeight="1">
      <c r="B19" s="6"/>
      <c r="C19" s="6"/>
      <c r="D19" s="34"/>
      <c r="E19" s="221" t="s">
        <v>483</v>
      </c>
      <c r="F19" s="220">
        <f>VLOOKUP($E$12,'DATA 2018'!$C$4:$AH$329,6,FALSE)</f>
        <v>8</v>
      </c>
      <c r="G19" s="220"/>
      <c r="H19" s="238" t="s">
        <v>483</v>
      </c>
      <c r="I19" s="236">
        <f>VLOOKUP($H$12,'DATA 2018'!$C$4:$AH$329,6,FALSE)</f>
        <v>9</v>
      </c>
      <c r="J19" s="237"/>
      <c r="K19" s="33"/>
      <c r="L19" s="25"/>
    </row>
    <row r="20" spans="2:12" ht="18.75" customHeight="1">
      <c r="B20" s="6"/>
      <c r="C20" s="6"/>
      <c r="D20" s="268" t="s">
        <v>522</v>
      </c>
      <c r="E20" s="220"/>
      <c r="F20" s="220"/>
      <c r="G20" s="220"/>
      <c r="H20" s="235"/>
      <c r="I20" s="236"/>
      <c r="J20" s="237"/>
      <c r="K20" s="33"/>
      <c r="L20" s="25"/>
    </row>
    <row r="21" spans="2:12" ht="18.75" customHeight="1">
      <c r="B21" s="6"/>
      <c r="C21" s="6"/>
      <c r="D21" s="268"/>
      <c r="E21" s="221" t="s">
        <v>524</v>
      </c>
      <c r="F21" s="220"/>
      <c r="G21" s="220"/>
      <c r="H21" s="238" t="s">
        <v>524</v>
      </c>
      <c r="I21" s="236"/>
      <c r="J21" s="237"/>
      <c r="K21" s="33"/>
      <c r="L21" s="25"/>
    </row>
    <row r="22" spans="2:12">
      <c r="B22" s="6"/>
      <c r="C22" s="6"/>
      <c r="D22" s="32"/>
      <c r="E22" s="220" t="s">
        <v>9</v>
      </c>
      <c r="F22" s="220">
        <f>VLOOKUP($E$12,'DATA 2018'!$C$4:$AH$329,7,FALSE)</f>
        <v>0</v>
      </c>
      <c r="G22" s="220"/>
      <c r="H22" s="235" t="s">
        <v>9</v>
      </c>
      <c r="I22" s="236">
        <f>VLOOKUP($H$12,'DATA 2018'!$C$4:$AH$329,7,FALSE)</f>
        <v>0</v>
      </c>
      <c r="J22" s="237"/>
      <c r="K22" s="33"/>
      <c r="L22" s="25"/>
    </row>
    <row r="23" spans="2:12">
      <c r="B23" s="6"/>
      <c r="C23" s="6"/>
      <c r="D23" s="32"/>
      <c r="E23" s="220" t="s">
        <v>10</v>
      </c>
      <c r="F23" s="220">
        <f>VLOOKUP($E$12,'DATA 2018'!$C$4:$AH$329,8,FALSE)</f>
        <v>0</v>
      </c>
      <c r="G23" s="220"/>
      <c r="H23" s="235" t="s">
        <v>10</v>
      </c>
      <c r="I23" s="236">
        <f>VLOOKUP($H$12,'DATA 2018'!$C$4:$AH$329,8,FALSE)</f>
        <v>0</v>
      </c>
      <c r="J23" s="237"/>
      <c r="K23" s="33"/>
      <c r="L23" s="25"/>
    </row>
    <row r="24" spans="2:12">
      <c r="B24" s="6"/>
      <c r="C24" s="6"/>
      <c r="D24" s="32"/>
      <c r="E24" s="220" t="s">
        <v>11</v>
      </c>
      <c r="F24" s="220">
        <f>VLOOKUP($E$12,'DATA 2018'!$C$4:$AH$329,9,FALSE)</f>
        <v>1</v>
      </c>
      <c r="G24" s="220"/>
      <c r="H24" s="235" t="s">
        <v>11</v>
      </c>
      <c r="I24" s="236">
        <f>VLOOKUP($H$12,'DATA 2018'!$C$4:$AH$329,9,FALSE)</f>
        <v>0</v>
      </c>
      <c r="J24" s="237"/>
      <c r="K24" s="33"/>
      <c r="L24" s="25"/>
    </row>
    <row r="25" spans="2:12">
      <c r="B25" s="6"/>
      <c r="C25" s="6"/>
      <c r="D25" s="32"/>
      <c r="E25" s="220" t="s">
        <v>12</v>
      </c>
      <c r="F25" s="220">
        <f>VLOOKUP($E$12,'DATA 2018'!$C$4:$AH$329,10,FALSE)</f>
        <v>1</v>
      </c>
      <c r="G25" s="220"/>
      <c r="H25" s="235" t="s">
        <v>12</v>
      </c>
      <c r="I25" s="236">
        <f>VLOOKUP($H$12,'DATA 2018'!$C$4:$AH$329,10,FALSE)</f>
        <v>0</v>
      </c>
      <c r="J25" s="237"/>
      <c r="K25" s="33"/>
      <c r="L25" s="25"/>
    </row>
    <row r="26" spans="2:12">
      <c r="B26" s="6"/>
      <c r="C26" s="6"/>
      <c r="D26" s="36"/>
      <c r="E26" s="220"/>
      <c r="F26" s="220"/>
      <c r="G26" s="220"/>
      <c r="H26" s="235"/>
      <c r="I26" s="236"/>
      <c r="J26" s="237"/>
      <c r="K26" s="33"/>
      <c r="L26" s="25"/>
    </row>
    <row r="27" spans="2:12">
      <c r="B27" s="6"/>
      <c r="C27" s="6"/>
      <c r="D27" s="37"/>
      <c r="E27" s="221" t="s">
        <v>484</v>
      </c>
      <c r="F27" s="220">
        <f>VLOOKUP($E$12,'DATA 2018'!$C$4:$AH$329,11,FALSE)</f>
        <v>0</v>
      </c>
      <c r="G27" s="220"/>
      <c r="H27" s="238" t="s">
        <v>484</v>
      </c>
      <c r="I27" s="236">
        <f>VLOOKUP($H$12,'DATA 2018'!$C$4:$AH$329,11,FALSE)</f>
        <v>0</v>
      </c>
      <c r="J27" s="237"/>
      <c r="K27" s="33"/>
      <c r="L27" s="25"/>
    </row>
    <row r="28" spans="2:12">
      <c r="B28" s="6"/>
      <c r="C28" s="6"/>
      <c r="D28" s="32"/>
      <c r="E28" s="221" t="s">
        <v>485</v>
      </c>
      <c r="F28" s="220">
        <f>VLOOKUP($E$12,'DATA 2018'!$C$4:$AH$329,13,FALSE)</f>
        <v>0</v>
      </c>
      <c r="G28" s="220"/>
      <c r="H28" s="238" t="s">
        <v>485</v>
      </c>
      <c r="I28" s="236">
        <f>VLOOKUP($H$12,'DATA 2018'!$C$4:$AH$329,13,FALSE)</f>
        <v>0</v>
      </c>
      <c r="J28" s="237"/>
      <c r="K28" s="33"/>
      <c r="L28" s="25"/>
    </row>
    <row r="29" spans="2:12">
      <c r="B29" s="6"/>
      <c r="C29" s="6"/>
      <c r="D29" s="37"/>
      <c r="E29" s="222" t="s">
        <v>628</v>
      </c>
      <c r="F29" s="220">
        <f>VLOOKUP($E$12,'DATA 2018'!$C$4:$AH$329,14,FALSE)</f>
        <v>0</v>
      </c>
      <c r="G29" s="222"/>
      <c r="H29" s="239" t="s">
        <v>628</v>
      </c>
      <c r="I29" s="236">
        <f>VLOOKUP($H$12,'DATA 2018'!$C$4:$AH$329,14,FALSE)</f>
        <v>0</v>
      </c>
      <c r="J29" s="240"/>
      <c r="K29" s="33"/>
      <c r="L29" s="25"/>
    </row>
    <row r="30" spans="2:12" ht="15.75" thickBot="1">
      <c r="B30" s="6"/>
      <c r="C30" s="6"/>
      <c r="D30" s="34"/>
      <c r="E30" s="222"/>
      <c r="F30" s="222"/>
      <c r="G30" s="222"/>
      <c r="H30" s="239"/>
      <c r="I30" s="241"/>
      <c r="J30" s="240"/>
      <c r="K30" s="35"/>
      <c r="L30" s="25"/>
    </row>
    <row r="31" spans="2:12">
      <c r="B31" s="6"/>
      <c r="C31" s="6"/>
      <c r="D31" s="38" t="s">
        <v>486</v>
      </c>
      <c r="E31" s="218" t="s">
        <v>487</v>
      </c>
      <c r="F31" s="219"/>
      <c r="G31" s="219"/>
      <c r="H31" s="232" t="s">
        <v>487</v>
      </c>
      <c r="I31" s="233"/>
      <c r="J31" s="234"/>
      <c r="K31" s="31"/>
      <c r="L31" s="25"/>
    </row>
    <row r="32" spans="2:12">
      <c r="B32" s="6"/>
      <c r="C32" s="6"/>
      <c r="D32" s="39"/>
      <c r="E32" s="220" t="s">
        <v>455</v>
      </c>
      <c r="F32" s="220">
        <f>VLOOKUP($E$12,'DATA 2018'!$C$4:$AH$329,16,FALSE)</f>
        <v>0</v>
      </c>
      <c r="G32" s="220"/>
      <c r="H32" s="235" t="s">
        <v>455</v>
      </c>
      <c r="I32" s="236">
        <f>VLOOKUP($H$12,'DATA 2018'!$C$4:$AH$329,16,FALSE)</f>
        <v>0</v>
      </c>
      <c r="J32" s="237"/>
      <c r="K32" s="33"/>
      <c r="L32" s="40"/>
    </row>
    <row r="33" spans="2:12">
      <c r="B33" s="6"/>
      <c r="C33" s="6"/>
      <c r="D33" s="39"/>
      <c r="E33" s="220" t="s">
        <v>456</v>
      </c>
      <c r="F33" s="220">
        <f>VLOOKUP($E$12,'DATA 2018'!$C$4:$AH$329,17,FALSE)</f>
        <v>0</v>
      </c>
      <c r="G33" s="220"/>
      <c r="H33" s="235" t="s">
        <v>456</v>
      </c>
      <c r="I33" s="236">
        <f>VLOOKUP($H$12,'DATA 2018'!$C$4:$AH$329,17,FALSE)</f>
        <v>1</v>
      </c>
      <c r="J33" s="237"/>
      <c r="K33" s="33"/>
      <c r="L33" s="40"/>
    </row>
    <row r="34" spans="2:12">
      <c r="B34" s="6"/>
      <c r="C34" s="6"/>
      <c r="D34" s="39"/>
      <c r="E34" s="220" t="s">
        <v>488</v>
      </c>
      <c r="F34" s="220">
        <f>VLOOKUP($E$12,'DATA 2018'!$C$4:$AH$329,18,FALSE)</f>
        <v>0</v>
      </c>
      <c r="G34" s="220"/>
      <c r="H34" s="235" t="s">
        <v>488</v>
      </c>
      <c r="I34" s="236">
        <f>VLOOKUP($H$12,'DATA 2018'!$C$4:$AH$329,18,FALSE)</f>
        <v>0</v>
      </c>
      <c r="J34" s="237"/>
      <c r="K34" s="33"/>
      <c r="L34" s="40"/>
    </row>
    <row r="35" spans="2:12">
      <c r="B35" s="6"/>
      <c r="C35" s="6"/>
      <c r="D35" s="39"/>
      <c r="E35" s="220" t="s">
        <v>989</v>
      </c>
      <c r="F35" s="220">
        <f>VLOOKUP($E$12,'DATA 2018'!$C$4:$AH$329,19,FALSE)</f>
        <v>0</v>
      </c>
      <c r="G35" s="220"/>
      <c r="H35" s="235" t="s">
        <v>990</v>
      </c>
      <c r="I35" s="236">
        <f>VLOOKUP($H$12,'DATA 2018'!$C$4:$AH$329,19,FALSE)</f>
        <v>0</v>
      </c>
      <c r="J35" s="237"/>
      <c r="K35" s="33"/>
      <c r="L35" s="40"/>
    </row>
    <row r="36" spans="2:12" ht="23.25" customHeight="1">
      <c r="B36" s="6"/>
      <c r="C36" s="6"/>
      <c r="D36" s="269" t="s">
        <v>489</v>
      </c>
      <c r="E36" s="220" t="s">
        <v>459</v>
      </c>
      <c r="F36" s="220">
        <f>VLOOKUP($E$12,'DATA 2018'!$C$4:$AH$329,20,FALSE)</f>
        <v>0</v>
      </c>
      <c r="G36" s="220"/>
      <c r="H36" s="235" t="s">
        <v>459</v>
      </c>
      <c r="I36" s="236">
        <f>VLOOKUP($H$12,'DATA 2018'!$C$4:$AH$329,20,FALSE)</f>
        <v>0</v>
      </c>
      <c r="J36" s="237"/>
      <c r="K36" s="33"/>
      <c r="L36" s="40"/>
    </row>
    <row r="37" spans="2:12">
      <c r="B37" s="6"/>
      <c r="C37" s="6"/>
      <c r="D37" s="269"/>
      <c r="E37" s="220" t="s">
        <v>460</v>
      </c>
      <c r="F37" s="220">
        <f>VLOOKUP($E$12,'DATA 2018'!$C$4:$AH$329,21,FALSE)</f>
        <v>0</v>
      </c>
      <c r="G37" s="220"/>
      <c r="H37" s="235" t="s">
        <v>460</v>
      </c>
      <c r="I37" s="236">
        <f>VLOOKUP($H$12,'DATA 2018'!$C$4:$AH$329,21,FALSE)</f>
        <v>0</v>
      </c>
      <c r="J37" s="237"/>
      <c r="K37" s="33"/>
      <c r="L37" s="40"/>
    </row>
    <row r="38" spans="2:12">
      <c r="B38" s="6"/>
      <c r="C38" s="6"/>
      <c r="D38" s="39"/>
      <c r="E38" s="220" t="s">
        <v>1010</v>
      </c>
      <c r="F38" s="220">
        <f>VLOOKUP($E$12,'DATA 2018'!$C$4:$AH$329,22,FALSE)</f>
        <v>2</v>
      </c>
      <c r="G38" s="220"/>
      <c r="H38" s="235" t="s">
        <v>461</v>
      </c>
      <c r="I38" s="236">
        <f>VLOOKUP($H$12,'DATA 2018'!$C$4:$AH$329,22,FALSE)</f>
        <v>1</v>
      </c>
      <c r="J38" s="237"/>
      <c r="K38" s="33"/>
      <c r="L38" s="40"/>
    </row>
    <row r="39" spans="2:12">
      <c r="B39" s="6"/>
      <c r="C39" s="6"/>
      <c r="D39" s="39"/>
      <c r="E39" s="220" t="s">
        <v>12</v>
      </c>
      <c r="F39" s="220">
        <f>VLOOKUP($E$12,'DATA 2018'!$C$4:$AH$329,23,FALSE)</f>
        <v>2</v>
      </c>
      <c r="G39" s="220"/>
      <c r="H39" s="235" t="s">
        <v>12</v>
      </c>
      <c r="I39" s="236">
        <f>VLOOKUP($H$12,'DATA 2018'!$C$4:$AH$329,23,FALSE)</f>
        <v>2</v>
      </c>
      <c r="J39" s="237"/>
      <c r="K39" s="33"/>
      <c r="L39" s="25"/>
    </row>
    <row r="40" spans="2:12" ht="15.75" thickBot="1">
      <c r="B40" s="6"/>
      <c r="C40" s="6"/>
      <c r="D40" s="42"/>
      <c r="E40" s="223"/>
      <c r="F40" s="223"/>
      <c r="G40" s="223"/>
      <c r="H40" s="242"/>
      <c r="I40" s="243"/>
      <c r="J40" s="244"/>
      <c r="K40" s="104"/>
      <c r="L40" s="25"/>
    </row>
    <row r="41" spans="2:12" ht="15" customHeight="1">
      <c r="B41" s="6"/>
      <c r="C41" s="6"/>
      <c r="D41" s="38" t="s">
        <v>1011</v>
      </c>
      <c r="E41" s="218" t="s">
        <v>674</v>
      </c>
      <c r="F41" s="224" t="str">
        <f>VLOOKUP($E$12,'DATA 2018'!$C$4:$AH$329,24,FALSE)</f>
        <v>Yes</v>
      </c>
      <c r="G41" s="219"/>
      <c r="H41" s="232" t="s">
        <v>674</v>
      </c>
      <c r="I41" s="245" t="str">
        <f>VLOOKUP($H$12,'DATA 2018'!$C$4:$AH$329,24,FALSE)</f>
        <v>Yes</v>
      </c>
      <c r="J41" s="234"/>
      <c r="K41" s="33"/>
      <c r="L41" s="25"/>
    </row>
    <row r="42" spans="2:12" ht="15.75" thickBot="1">
      <c r="B42" s="6"/>
      <c r="C42" s="6"/>
      <c r="D42" s="41" t="s">
        <v>464</v>
      </c>
      <c r="E42" s="223"/>
      <c r="F42" s="225"/>
      <c r="G42" s="223"/>
      <c r="H42" s="242"/>
      <c r="I42" s="243"/>
      <c r="J42" s="244"/>
      <c r="K42" s="35"/>
      <c r="L42" s="25"/>
    </row>
    <row r="43" spans="2:12">
      <c r="B43" s="6"/>
      <c r="C43" s="6"/>
      <c r="D43" s="38" t="s">
        <v>490</v>
      </c>
      <c r="E43" s="218" t="s">
        <v>491</v>
      </c>
      <c r="F43" s="224">
        <f>VLOOKUP($E$12,'DATA 2018'!$C$4:$AH$329,25,FALSE)</f>
        <v>787</v>
      </c>
      <c r="G43" s="219"/>
      <c r="H43" s="232" t="s">
        <v>491</v>
      </c>
      <c r="I43" s="245">
        <f>VLOOKUP($H$12,'DATA 2018'!$C$4:$AH$329,25,FALSE)</f>
        <v>401</v>
      </c>
      <c r="J43" s="234"/>
      <c r="K43" s="31"/>
      <c r="L43" s="25"/>
    </row>
    <row r="44" spans="2:12">
      <c r="B44" s="6"/>
      <c r="C44" s="6"/>
      <c r="D44" s="39"/>
      <c r="E44" s="220" t="s">
        <v>718</v>
      </c>
      <c r="F44" s="226">
        <f>VLOOKUP($E$12,'DATA 2018'!$C$4:$AH$329,26,FALSE)</f>
        <v>-7.4117647058823524E-2</v>
      </c>
      <c r="G44" s="220"/>
      <c r="H44" s="235" t="s">
        <v>718</v>
      </c>
      <c r="I44" s="246">
        <f>VLOOKUP($H$12,'DATA 2018'!$C$4:$AH$329,26,FALSE)</f>
        <v>-8.027522935779817E-2</v>
      </c>
      <c r="J44" s="237"/>
      <c r="K44" s="33"/>
      <c r="L44" s="25"/>
    </row>
    <row r="45" spans="2:12">
      <c r="B45" s="6"/>
      <c r="C45" s="6"/>
      <c r="D45" s="39"/>
      <c r="E45" s="220"/>
      <c r="F45" s="227"/>
      <c r="G45" s="220"/>
      <c r="H45" s="235"/>
      <c r="I45" s="236"/>
      <c r="J45" s="237"/>
      <c r="K45" s="33"/>
      <c r="L45" s="25"/>
    </row>
    <row r="46" spans="2:12" ht="33.75" customHeight="1">
      <c r="B46" s="6"/>
      <c r="C46" s="6"/>
      <c r="D46" s="39"/>
      <c r="E46" s="221" t="s">
        <v>492</v>
      </c>
      <c r="F46" s="227">
        <f>VLOOKUP($E$12,'DATA 2018'!$C$4:$AH$329,27,FALSE)</f>
        <v>36</v>
      </c>
      <c r="G46" s="220"/>
      <c r="H46" s="238" t="s">
        <v>492</v>
      </c>
      <c r="I46" s="236">
        <f>VLOOKUP($H$12,'DATA 2018'!$C$4:$AH$329,27,FALSE)</f>
        <v>9</v>
      </c>
      <c r="J46" s="237"/>
      <c r="K46" s="33"/>
      <c r="L46" s="25"/>
    </row>
    <row r="47" spans="2:12">
      <c r="B47" s="6"/>
      <c r="C47" s="6"/>
      <c r="D47" s="39"/>
      <c r="E47" s="220" t="s">
        <v>718</v>
      </c>
      <c r="F47" s="226">
        <f>VLOOKUP($E$12,'DATA 2018'!$C$4:$AH$329,28,FALSE)</f>
        <v>0.2857142857142857</v>
      </c>
      <c r="G47" s="220"/>
      <c r="H47" s="235" t="s">
        <v>718</v>
      </c>
      <c r="I47" s="246">
        <f>VLOOKUP($H$12,'DATA 2018'!$C$4:$AH$329,28,FALSE)</f>
        <v>0.8</v>
      </c>
      <c r="J47" s="237"/>
      <c r="K47" s="33"/>
      <c r="L47" s="25"/>
    </row>
    <row r="48" spans="2:12">
      <c r="B48" s="6"/>
      <c r="C48" s="6"/>
      <c r="D48" s="39"/>
      <c r="E48" s="220"/>
      <c r="F48" s="220"/>
      <c r="G48" s="220"/>
      <c r="H48" s="235"/>
      <c r="I48" s="236"/>
      <c r="J48" s="237"/>
      <c r="K48" s="33"/>
      <c r="L48" s="25"/>
    </row>
    <row r="49" spans="2:12" ht="16.5">
      <c r="B49" s="6"/>
      <c r="C49" s="6"/>
      <c r="D49" s="39"/>
      <c r="E49" s="221" t="s">
        <v>1012</v>
      </c>
      <c r="F49" s="220">
        <f>VLOOKUP($E$12,'DATA 2018'!$C$4:$AH$329,29,FALSE)</f>
        <v>0</v>
      </c>
      <c r="G49" s="220"/>
      <c r="H49" s="238" t="s">
        <v>566</v>
      </c>
      <c r="I49" s="236">
        <f>VLOOKUP($H$12,'DATA 2018'!$C$4:$AH$329,29,FALSE)</f>
        <v>0</v>
      </c>
      <c r="J49" s="237"/>
      <c r="K49" s="33"/>
      <c r="L49" s="25"/>
    </row>
    <row r="50" spans="2:12" ht="23.25" thickBot="1">
      <c r="B50" s="6"/>
      <c r="C50" s="6"/>
      <c r="D50" s="42" t="s">
        <v>523</v>
      </c>
      <c r="E50" s="222"/>
      <c r="F50" s="222"/>
      <c r="G50" s="222"/>
      <c r="H50" s="239"/>
      <c r="I50" s="241"/>
      <c r="J50" s="240"/>
      <c r="K50" s="33"/>
      <c r="L50" s="25"/>
    </row>
    <row r="51" spans="2:12" ht="32.25" customHeight="1">
      <c r="B51" s="6"/>
      <c r="C51" s="6"/>
      <c r="D51" s="287" t="s">
        <v>1013</v>
      </c>
      <c r="E51" s="228" t="s">
        <v>991</v>
      </c>
      <c r="F51" s="224">
        <f>VLOOKUP($E$12,'DATA 2018'!$C$4:$AH$329,30,FALSE)</f>
        <v>0.1</v>
      </c>
      <c r="G51" s="228"/>
      <c r="H51" s="247" t="s">
        <v>992</v>
      </c>
      <c r="I51" s="245">
        <f>VLOOKUP($H$12,'DATA 2018'!C:AH,30,0)</f>
        <v>0.1</v>
      </c>
      <c r="J51" s="248"/>
      <c r="K51" s="31"/>
      <c r="L51" s="25"/>
    </row>
    <row r="52" spans="2:12">
      <c r="B52" s="6"/>
      <c r="C52" s="6"/>
      <c r="D52" s="288"/>
      <c r="E52" s="229" t="s">
        <v>993</v>
      </c>
      <c r="F52" s="227" t="str">
        <f>VLOOKUP($E$12,'DATA 2018'!$C$4:$AH$329,31,FALSE)</f>
        <v>Same</v>
      </c>
      <c r="G52" s="229"/>
      <c r="H52" s="249" t="s">
        <v>993</v>
      </c>
      <c r="I52" s="236" t="str">
        <f>VLOOKUP($H$12,'DATA 2018'!$C$4:$AH$329,31,FALSE)</f>
        <v>Same</v>
      </c>
      <c r="J52" s="250"/>
      <c r="K52" s="33"/>
      <c r="L52" s="25"/>
    </row>
    <row r="53" spans="2:12">
      <c r="B53" s="6"/>
      <c r="C53" s="6"/>
      <c r="D53" s="289"/>
      <c r="E53" s="229"/>
      <c r="F53" s="220"/>
      <c r="G53" s="229"/>
      <c r="H53" s="249"/>
      <c r="I53" s="236"/>
      <c r="J53" s="250"/>
      <c r="K53" s="33"/>
      <c r="L53" s="25"/>
    </row>
    <row r="54" spans="2:12" ht="81.75" customHeight="1" thickBot="1">
      <c r="B54" s="6"/>
      <c r="C54" s="6"/>
      <c r="D54" s="43" t="s">
        <v>527</v>
      </c>
      <c r="E54" s="230" t="s">
        <v>526</v>
      </c>
      <c r="F54" s="231" t="str">
        <f>VLOOKUP($E$12,'DATA 2018'!$C$4:$AH$329,32,FALSE)</f>
        <v>Advised by Hertordshire County Council</v>
      </c>
      <c r="G54" s="230"/>
      <c r="H54" s="251" t="s">
        <v>526</v>
      </c>
      <c r="I54" s="252" t="str">
        <f>VLOOKUP($H$12,'DATA 2018'!$C$4:$AH$329,32,FALSE)</f>
        <v>Advised by Chichester District Council</v>
      </c>
      <c r="J54" s="253"/>
      <c r="K54" s="33"/>
      <c r="L54" s="25"/>
    </row>
    <row r="55" spans="2:12" ht="31.5" customHeight="1">
      <c r="B55" s="6"/>
      <c r="C55" s="6"/>
      <c r="D55" s="286" t="s">
        <v>568</v>
      </c>
      <c r="E55" s="286"/>
      <c r="F55" s="286"/>
      <c r="G55" s="286"/>
      <c r="H55" s="286"/>
      <c r="I55" s="286"/>
      <c r="J55" s="286"/>
      <c r="K55" s="286"/>
      <c r="L55" s="44"/>
    </row>
    <row r="56" spans="2:12" ht="31.5" customHeight="1">
      <c r="B56" s="6"/>
      <c r="C56" s="6"/>
      <c r="D56" s="270" t="s">
        <v>1017</v>
      </c>
      <c r="E56" s="270"/>
      <c r="F56" s="270"/>
      <c r="G56" s="270"/>
      <c r="H56" s="270"/>
      <c r="I56" s="270"/>
      <c r="J56" s="270"/>
      <c r="K56" s="270"/>
      <c r="L56" s="44"/>
    </row>
    <row r="57" spans="2:12" ht="34.5" customHeight="1">
      <c r="B57" s="6"/>
      <c r="C57" s="6"/>
      <c r="D57" s="270" t="s">
        <v>1014</v>
      </c>
      <c r="E57" s="270"/>
      <c r="F57" s="270"/>
      <c r="G57" s="270"/>
      <c r="H57" s="270"/>
      <c r="I57" s="270"/>
      <c r="J57" s="270"/>
      <c r="K57" s="270"/>
      <c r="L57" s="44"/>
    </row>
    <row r="58" spans="2:12" ht="32.25" customHeight="1">
      <c r="B58" s="6"/>
      <c r="C58" s="6"/>
      <c r="D58" s="270" t="s">
        <v>1015</v>
      </c>
      <c r="E58" s="270"/>
      <c r="F58" s="270"/>
      <c r="G58" s="270"/>
      <c r="H58" s="270"/>
      <c r="I58" s="270"/>
      <c r="J58" s="270"/>
      <c r="K58" s="270"/>
      <c r="L58" s="44"/>
    </row>
    <row r="59" spans="2:12" ht="18.75" customHeight="1">
      <c r="B59" s="6"/>
      <c r="C59" s="6"/>
      <c r="D59" s="48" t="s">
        <v>1016</v>
      </c>
      <c r="E59" s="48"/>
      <c r="F59" s="48"/>
      <c r="G59" s="48"/>
      <c r="H59" s="48"/>
      <c r="I59" s="48"/>
      <c r="J59" s="48"/>
      <c r="K59" s="48"/>
      <c r="L59" s="44"/>
    </row>
    <row r="60" spans="2:12">
      <c r="B60" s="6"/>
      <c r="C60" s="6"/>
      <c r="D60" s="45"/>
      <c r="E60" s="45"/>
      <c r="F60" s="45"/>
      <c r="G60" s="45"/>
      <c r="H60" s="45"/>
      <c r="I60" s="45"/>
      <c r="J60" s="45"/>
      <c r="K60" s="45"/>
      <c r="L60" s="45"/>
    </row>
    <row r="61" spans="2:12">
      <c r="B61" s="267" t="s">
        <v>493</v>
      </c>
      <c r="C61" s="6"/>
      <c r="D61" s="25"/>
      <c r="E61" s="25"/>
      <c r="F61" s="25"/>
      <c r="G61" s="25"/>
      <c r="H61" s="25"/>
      <c r="I61" s="25"/>
      <c r="J61" s="25"/>
      <c r="K61" s="25"/>
      <c r="L61" s="25"/>
    </row>
    <row r="62" spans="2:12">
      <c r="B62" s="6"/>
      <c r="C62" s="6"/>
      <c r="D62" s="25" t="s">
        <v>525</v>
      </c>
      <c r="E62" s="25"/>
      <c r="F62" s="25"/>
      <c r="G62" s="25"/>
      <c r="H62" s="25"/>
      <c r="I62" s="25"/>
      <c r="J62" s="25"/>
      <c r="K62" s="25"/>
      <c r="L62" s="25"/>
    </row>
    <row r="63" spans="2:12">
      <c r="B63" s="6"/>
      <c r="C63" s="6"/>
      <c r="D63" s="266" t="s">
        <v>1009</v>
      </c>
      <c r="E63" s="25"/>
      <c r="F63" s="25"/>
      <c r="G63" s="25"/>
      <c r="H63" s="25"/>
      <c r="I63" s="25"/>
      <c r="J63" s="25"/>
      <c r="K63" s="25"/>
      <c r="L63" s="25"/>
    </row>
    <row r="64" spans="2:12">
      <c r="B64" s="6"/>
      <c r="C64" s="6"/>
      <c r="D64" s="25" t="s">
        <v>521</v>
      </c>
      <c r="E64" s="25"/>
      <c r="F64" s="25"/>
      <c r="G64" s="25"/>
      <c r="H64" s="25"/>
      <c r="I64" s="25"/>
      <c r="J64" s="25"/>
      <c r="K64" s="25"/>
      <c r="L64" s="25"/>
    </row>
    <row r="65" spans="2:12">
      <c r="B65" s="6"/>
      <c r="C65" s="6"/>
      <c r="D65" s="285" t="s">
        <v>1018</v>
      </c>
      <c r="E65" s="285"/>
      <c r="F65" s="285"/>
      <c r="G65" s="285"/>
      <c r="H65" s="285"/>
      <c r="I65" s="285"/>
      <c r="J65" s="285"/>
      <c r="K65" s="285"/>
      <c r="L65" s="285"/>
    </row>
    <row r="66" spans="2:12" ht="30" customHeight="1">
      <c r="B66" s="6"/>
      <c r="C66" s="6"/>
      <c r="D66" s="290" t="s">
        <v>1019</v>
      </c>
      <c r="E66" s="290"/>
      <c r="F66" s="290"/>
      <c r="G66" s="290"/>
      <c r="H66" s="290"/>
      <c r="I66" s="290"/>
      <c r="J66" s="290"/>
      <c r="K66" s="290"/>
      <c r="L66" s="290"/>
    </row>
    <row r="67" spans="2:12">
      <c r="B67" s="6"/>
      <c r="C67" s="6"/>
      <c r="D67" s="285" t="s">
        <v>1020</v>
      </c>
      <c r="E67" s="285"/>
      <c r="F67" s="285"/>
      <c r="G67" s="285"/>
      <c r="H67" s="285"/>
      <c r="I67" s="285"/>
      <c r="J67" s="285"/>
      <c r="K67" s="285"/>
      <c r="L67" s="285"/>
    </row>
    <row r="68" spans="2:12">
      <c r="B68" s="6"/>
      <c r="C68" s="6"/>
      <c r="D68" s="285" t="s">
        <v>1021</v>
      </c>
      <c r="E68" s="285"/>
      <c r="F68" s="285"/>
      <c r="G68" s="285"/>
      <c r="H68" s="285"/>
      <c r="I68" s="285"/>
      <c r="J68" s="285"/>
      <c r="K68" s="285"/>
      <c r="L68" s="285"/>
    </row>
    <row r="69" spans="2:12">
      <c r="B69" s="6"/>
      <c r="C69" s="6"/>
      <c r="D69" s="285" t="s">
        <v>1022</v>
      </c>
      <c r="E69" s="285"/>
      <c r="F69" s="285"/>
      <c r="G69" s="285"/>
      <c r="H69" s="285"/>
      <c r="I69" s="285"/>
      <c r="J69" s="285"/>
      <c r="K69" s="285"/>
      <c r="L69" s="285"/>
    </row>
    <row r="70" spans="2:12">
      <c r="B70" s="6"/>
      <c r="C70" s="6"/>
      <c r="D70" s="25"/>
      <c r="E70" s="25"/>
      <c r="F70" s="25"/>
      <c r="G70" s="25"/>
      <c r="H70" s="25"/>
      <c r="I70" s="25"/>
      <c r="J70" s="25"/>
      <c r="K70" s="25"/>
      <c r="L70" s="25"/>
    </row>
    <row r="71" spans="2:12">
      <c r="B71" s="6"/>
      <c r="C71" s="6"/>
      <c r="D71" s="25" t="s">
        <v>720</v>
      </c>
      <c r="E71" s="25"/>
      <c r="F71" s="25"/>
      <c r="G71" s="25"/>
      <c r="H71" s="25"/>
      <c r="I71" s="25"/>
      <c r="J71" s="25"/>
      <c r="K71" s="25"/>
      <c r="L71" s="25"/>
    </row>
    <row r="72" spans="2:12">
      <c r="B72" s="6"/>
      <c r="C72" s="6"/>
      <c r="D72" s="25" t="s">
        <v>567</v>
      </c>
      <c r="E72" s="46"/>
      <c r="F72" s="25"/>
      <c r="G72" s="25"/>
      <c r="H72" s="25"/>
      <c r="I72" s="25"/>
      <c r="J72" s="25"/>
      <c r="K72" s="25"/>
      <c r="L72" s="25"/>
    </row>
    <row r="73" spans="2:12">
      <c r="B73" s="6"/>
      <c r="C73" s="6"/>
      <c r="D73" s="47"/>
      <c r="E73" s="46"/>
      <c r="F73" s="25"/>
      <c r="G73" s="25"/>
      <c r="H73" s="25"/>
      <c r="I73" s="25"/>
      <c r="J73" s="25"/>
      <c r="K73" s="25"/>
      <c r="L73" s="25"/>
    </row>
    <row r="74" spans="2:12">
      <c r="B74" s="6"/>
      <c r="C74" s="6"/>
      <c r="D74" s="25"/>
      <c r="E74" s="25"/>
      <c r="F74" s="25"/>
      <c r="G74" s="25"/>
      <c r="H74" s="25"/>
      <c r="I74" s="25"/>
      <c r="J74" s="25"/>
      <c r="K74" s="25"/>
      <c r="L74" s="25"/>
    </row>
    <row r="218" spans="12:12">
      <c r="L218" s="11" t="s">
        <v>470</v>
      </c>
    </row>
    <row r="219" spans="12:12">
      <c r="L219" s="11" t="s">
        <v>30</v>
      </c>
    </row>
    <row r="220" spans="12:12">
      <c r="L220" s="11" t="s">
        <v>32</v>
      </c>
    </row>
    <row r="221" spans="12:12">
      <c r="L221" s="11" t="s">
        <v>34</v>
      </c>
    </row>
    <row r="222" spans="12:12">
      <c r="L222" s="11" t="s">
        <v>57</v>
      </c>
    </row>
    <row r="223" spans="12:12">
      <c r="L223" s="11" t="s">
        <v>494</v>
      </c>
    </row>
    <row r="224" spans="12:12">
      <c r="L224" s="11" t="s">
        <v>17</v>
      </c>
    </row>
    <row r="225" spans="12:12">
      <c r="L225" s="11" t="s">
        <v>23</v>
      </c>
    </row>
    <row r="226" spans="12:12">
      <c r="L226" s="11" t="s">
        <v>28</v>
      </c>
    </row>
    <row r="227" spans="12:12">
      <c r="L227" s="11" t="s">
        <v>38</v>
      </c>
    </row>
    <row r="228" spans="12:12">
      <c r="L228" s="11" t="s">
        <v>41</v>
      </c>
    </row>
    <row r="229" spans="12:12">
      <c r="L229" s="11" t="s">
        <v>44</v>
      </c>
    </row>
    <row r="230" spans="12:12">
      <c r="L230" s="11" t="s">
        <v>51</v>
      </c>
    </row>
    <row r="231" spans="12:12">
      <c r="L231" s="11" t="s">
        <v>58</v>
      </c>
    </row>
    <row r="232" spans="12:12">
      <c r="L232" s="11" t="s">
        <v>495</v>
      </c>
    </row>
    <row r="233" spans="12:12">
      <c r="L233" s="11" t="s">
        <v>22</v>
      </c>
    </row>
    <row r="234" spans="12:12">
      <c r="L234" s="11" t="s">
        <v>27</v>
      </c>
    </row>
    <row r="235" spans="12:12">
      <c r="L235" s="11" t="s">
        <v>43</v>
      </c>
    </row>
    <row r="236" spans="12:12">
      <c r="L236" s="11" t="s">
        <v>45</v>
      </c>
    </row>
    <row r="237" spans="12:12">
      <c r="L237" s="11" t="s">
        <v>49</v>
      </c>
    </row>
    <row r="238" spans="12:12">
      <c r="L238" s="11" t="s">
        <v>53</v>
      </c>
    </row>
    <row r="239" spans="12:12">
      <c r="L239" s="11" t="s">
        <v>55</v>
      </c>
    </row>
    <row r="240" spans="12:12">
      <c r="L240" s="11" t="s">
        <v>496</v>
      </c>
    </row>
    <row r="241" spans="12:12">
      <c r="L241" s="11" t="s">
        <v>25</v>
      </c>
    </row>
    <row r="242" spans="12:12">
      <c r="L242" s="11" t="s">
        <v>39</v>
      </c>
    </row>
    <row r="243" spans="12:12">
      <c r="L243" s="11" t="s">
        <v>47</v>
      </c>
    </row>
    <row r="244" spans="12:12">
      <c r="L244" s="11" t="s">
        <v>52</v>
      </c>
    </row>
    <row r="245" spans="12:12">
      <c r="L245" s="11" t="s">
        <v>59</v>
      </c>
    </row>
    <row r="246" spans="12:12">
      <c r="L246" s="11" t="s">
        <v>60</v>
      </c>
    </row>
    <row r="247" spans="12:12">
      <c r="L247" s="11" t="s">
        <v>63</v>
      </c>
    </row>
    <row r="248" spans="12:12">
      <c r="L248" s="11" t="s">
        <v>497</v>
      </c>
    </row>
    <row r="249" spans="12:12">
      <c r="L249" s="11" t="s">
        <v>36</v>
      </c>
    </row>
    <row r="250" spans="12:12">
      <c r="L250" s="11" t="s">
        <v>37</v>
      </c>
    </row>
    <row r="251" spans="12:12">
      <c r="L251" s="11" t="s">
        <v>40</v>
      </c>
    </row>
    <row r="252" spans="12:12">
      <c r="L252" s="11" t="s">
        <v>46</v>
      </c>
    </row>
    <row r="253" spans="12:12">
      <c r="L253" s="11" t="s">
        <v>54</v>
      </c>
    </row>
    <row r="254" spans="12:12">
      <c r="L254" s="11" t="s">
        <v>61</v>
      </c>
    </row>
    <row r="255" spans="12:12">
      <c r="L255" s="11" t="s">
        <v>62</v>
      </c>
    </row>
    <row r="256" spans="12:12">
      <c r="L256" s="11" t="s">
        <v>498</v>
      </c>
    </row>
    <row r="257" spans="12:12">
      <c r="L257" s="11" t="s">
        <v>19</v>
      </c>
    </row>
    <row r="258" spans="12:12">
      <c r="L258" s="11" t="s">
        <v>20</v>
      </c>
    </row>
    <row r="259" spans="12:12">
      <c r="L259" s="11" t="s">
        <v>26</v>
      </c>
    </row>
    <row r="260" spans="12:12">
      <c r="L260" s="11" t="s">
        <v>42</v>
      </c>
    </row>
    <row r="261" spans="12:12">
      <c r="L261" s="11" t="s">
        <v>48</v>
      </c>
    </row>
    <row r="262" spans="12:12">
      <c r="L262" s="11" t="s">
        <v>50</v>
      </c>
    </row>
    <row r="263" spans="12:12">
      <c r="L263" s="11" t="s">
        <v>56</v>
      </c>
    </row>
    <row r="265" spans="12:12">
      <c r="L265" s="11" t="s">
        <v>471</v>
      </c>
    </row>
    <row r="266" spans="12:12">
      <c r="L266" s="11" t="s">
        <v>70</v>
      </c>
    </row>
    <row r="267" spans="12:12">
      <c r="L267" s="11" t="s">
        <v>81</v>
      </c>
    </row>
    <row r="268" spans="12:12">
      <c r="L268" s="11" t="s">
        <v>84</v>
      </c>
    </row>
    <row r="269" spans="12:12">
      <c r="L269" s="11" t="s">
        <v>99</v>
      </c>
    </row>
    <row r="270" spans="12:12">
      <c r="L270" s="11" t="s">
        <v>109</v>
      </c>
    </row>
    <row r="271" spans="12:12">
      <c r="L271" s="11" t="s">
        <v>117</v>
      </c>
    </row>
    <row r="272" spans="12:12">
      <c r="L272" s="11" t="s">
        <v>499</v>
      </c>
    </row>
    <row r="273" spans="12:12">
      <c r="L273" s="11" t="s">
        <v>79</v>
      </c>
    </row>
    <row r="274" spans="12:12">
      <c r="L274" s="11" t="s">
        <v>87</v>
      </c>
    </row>
    <row r="275" spans="12:12">
      <c r="L275" s="11" t="s">
        <v>90</v>
      </c>
    </row>
    <row r="276" spans="12:12">
      <c r="L276" s="11" t="s">
        <v>95</v>
      </c>
    </row>
    <row r="277" spans="12:12">
      <c r="L277" s="11" t="s">
        <v>106</v>
      </c>
    </row>
    <row r="278" spans="12:12">
      <c r="L278" s="11" t="s">
        <v>500</v>
      </c>
    </row>
    <row r="279" spans="12:12">
      <c r="L279" s="11" t="s">
        <v>68</v>
      </c>
    </row>
    <row r="280" spans="12:12">
      <c r="L280" s="11" t="s">
        <v>71</v>
      </c>
    </row>
    <row r="281" spans="12:12">
      <c r="L281" s="11" t="s">
        <v>74</v>
      </c>
    </row>
    <row r="282" spans="12:12">
      <c r="L282" s="11" t="s">
        <v>80</v>
      </c>
    </row>
    <row r="283" spans="12:12">
      <c r="L283" s="11" t="s">
        <v>82</v>
      </c>
    </row>
    <row r="284" spans="12:12">
      <c r="L284" s="11" t="s">
        <v>85</v>
      </c>
    </row>
    <row r="285" spans="12:12">
      <c r="L285" s="11" t="s">
        <v>89</v>
      </c>
    </row>
    <row r="286" spans="12:12">
      <c r="L286" s="11" t="s">
        <v>93</v>
      </c>
    </row>
    <row r="287" spans="12:12">
      <c r="L287" s="11" t="s">
        <v>100</v>
      </c>
    </row>
    <row r="288" spans="12:12">
      <c r="L288" s="11" t="s">
        <v>105</v>
      </c>
    </row>
    <row r="289" spans="12:12">
      <c r="L289" s="11" t="s">
        <v>114</v>
      </c>
    </row>
    <row r="290" spans="12:12">
      <c r="L290" s="11" t="s">
        <v>118</v>
      </c>
    </row>
    <row r="291" spans="12:12">
      <c r="L291" s="11" t="s">
        <v>501</v>
      </c>
    </row>
    <row r="292" spans="12:12">
      <c r="L292" s="11" t="s">
        <v>77</v>
      </c>
    </row>
    <row r="293" spans="12:12">
      <c r="L293" s="11" t="s">
        <v>86</v>
      </c>
    </row>
    <row r="294" spans="12:12">
      <c r="L294" s="11" t="s">
        <v>88</v>
      </c>
    </row>
    <row r="295" spans="12:12">
      <c r="L295" s="11" t="s">
        <v>94</v>
      </c>
    </row>
    <row r="296" spans="12:12">
      <c r="L296" s="11" t="s">
        <v>102</v>
      </c>
    </row>
    <row r="297" spans="12:12">
      <c r="L297" s="11" t="s">
        <v>110</v>
      </c>
    </row>
    <row r="298" spans="12:12">
      <c r="L298" s="11" t="s">
        <v>112</v>
      </c>
    </row>
    <row r="299" spans="12:12">
      <c r="L299" s="11" t="s">
        <v>115</v>
      </c>
    </row>
    <row r="300" spans="12:12">
      <c r="L300" s="11" t="s">
        <v>119</v>
      </c>
    </row>
    <row r="301" spans="12:12">
      <c r="L301" s="11" t="s">
        <v>121</v>
      </c>
    </row>
    <row r="302" spans="12:12">
      <c r="L302" s="11" t="s">
        <v>502</v>
      </c>
    </row>
    <row r="303" spans="12:12">
      <c r="L303" s="11" t="s">
        <v>73</v>
      </c>
    </row>
    <row r="304" spans="12:12">
      <c r="L304" s="11" t="s">
        <v>75</v>
      </c>
    </row>
    <row r="305" spans="12:12">
      <c r="L305" s="11" t="s">
        <v>92</v>
      </c>
    </row>
    <row r="306" spans="12:12">
      <c r="L306" s="11" t="s">
        <v>97</v>
      </c>
    </row>
    <row r="307" spans="12:12">
      <c r="L307" s="11" t="s">
        <v>103</v>
      </c>
    </row>
    <row r="308" spans="12:12">
      <c r="L308" s="11" t="s">
        <v>104</v>
      </c>
    </row>
    <row r="309" spans="12:12">
      <c r="L309" s="11" t="s">
        <v>107</v>
      </c>
    </row>
    <row r="310" spans="12:12">
      <c r="L310" s="11" t="s">
        <v>503</v>
      </c>
    </row>
    <row r="311" spans="12:12">
      <c r="L311" s="11" t="s">
        <v>66</v>
      </c>
    </row>
    <row r="312" spans="12:12">
      <c r="L312" s="11" t="s">
        <v>91</v>
      </c>
    </row>
    <row r="313" spans="12:12">
      <c r="L313" s="11" t="s">
        <v>96</v>
      </c>
    </row>
    <row r="314" spans="12:12">
      <c r="L314" s="11" t="s">
        <v>101</v>
      </c>
    </row>
    <row r="315" spans="12:12">
      <c r="L315" s="11" t="s">
        <v>111</v>
      </c>
    </row>
    <row r="316" spans="12:12">
      <c r="L316" s="11" t="s">
        <v>113</v>
      </c>
    </row>
    <row r="317" spans="12:12">
      <c r="L317" s="11" t="s">
        <v>120</v>
      </c>
    </row>
    <row r="319" spans="12:12">
      <c r="L319" s="11" t="s">
        <v>472</v>
      </c>
    </row>
    <row r="320" spans="12:12">
      <c r="L320" s="11" t="s">
        <v>124</v>
      </c>
    </row>
    <row r="321" spans="12:12">
      <c r="L321" s="11" t="s">
        <v>125</v>
      </c>
    </row>
    <row r="322" spans="12:12">
      <c r="L322" s="11" t="s">
        <v>126</v>
      </c>
    </row>
    <row r="323" spans="12:12">
      <c r="L323" s="11" t="s">
        <v>127</v>
      </c>
    </row>
    <row r="324" spans="12:12">
      <c r="L324" s="11" t="s">
        <v>128</v>
      </c>
    </row>
    <row r="325" spans="12:12">
      <c r="L325" s="11" t="s">
        <v>129</v>
      </c>
    </row>
    <row r="326" spans="12:12">
      <c r="L326" s="11" t="s">
        <v>130</v>
      </c>
    </row>
    <row r="327" spans="12:12">
      <c r="L327" s="11" t="s">
        <v>131</v>
      </c>
    </row>
    <row r="328" spans="12:12">
      <c r="L328" s="11" t="s">
        <v>132</v>
      </c>
    </row>
    <row r="329" spans="12:12">
      <c r="L329" s="11" t="s">
        <v>133</v>
      </c>
    </row>
    <row r="330" spans="12:12">
      <c r="L330" s="11" t="s">
        <v>134</v>
      </c>
    </row>
    <row r="331" spans="12:12">
      <c r="L331" s="11" t="s">
        <v>135</v>
      </c>
    </row>
    <row r="332" spans="12:12">
      <c r="L332" s="11" t="s">
        <v>136</v>
      </c>
    </row>
    <row r="333" spans="12:12">
      <c r="L333" s="11" t="s">
        <v>137</v>
      </c>
    </row>
    <row r="334" spans="12:12">
      <c r="L334" s="11" t="s">
        <v>138</v>
      </c>
    </row>
    <row r="335" spans="12:12">
      <c r="L335" s="11" t="s">
        <v>139</v>
      </c>
    </row>
    <row r="336" spans="12:12">
      <c r="L336" s="11" t="s">
        <v>140</v>
      </c>
    </row>
    <row r="337" spans="12:12">
      <c r="L337" s="11" t="s">
        <v>141</v>
      </c>
    </row>
    <row r="338" spans="12:12">
      <c r="L338" s="11" t="s">
        <v>142</v>
      </c>
    </row>
    <row r="339" spans="12:12">
      <c r="L339" s="11" t="s">
        <v>143</v>
      </c>
    </row>
    <row r="340" spans="12:12">
      <c r="L340" s="11" t="s">
        <v>144</v>
      </c>
    </row>
    <row r="341" spans="12:12">
      <c r="L341" s="11" t="s">
        <v>145</v>
      </c>
    </row>
    <row r="342" spans="12:12">
      <c r="L342" s="11" t="s">
        <v>146</v>
      </c>
    </row>
    <row r="343" spans="12:12">
      <c r="L343" s="11" t="s">
        <v>147</v>
      </c>
    </row>
    <row r="344" spans="12:12">
      <c r="L344" s="11" t="s">
        <v>148</v>
      </c>
    </row>
    <row r="345" spans="12:12">
      <c r="L345" s="11" t="s">
        <v>149</v>
      </c>
    </row>
    <row r="346" spans="12:12">
      <c r="L346" s="11" t="s">
        <v>150</v>
      </c>
    </row>
    <row r="347" spans="12:12">
      <c r="L347" s="11" t="s">
        <v>151</v>
      </c>
    </row>
    <row r="348" spans="12:12">
      <c r="L348" s="11" t="s">
        <v>152</v>
      </c>
    </row>
    <row r="349" spans="12:12">
      <c r="L349" s="11" t="s">
        <v>153</v>
      </c>
    </row>
    <row r="350" spans="12:12">
      <c r="L350" s="11" t="s">
        <v>154</v>
      </c>
    </row>
    <row r="351" spans="12:12">
      <c r="L351" s="11" t="s">
        <v>155</v>
      </c>
    </row>
    <row r="352" spans="12:12">
      <c r="L352" s="11" t="s">
        <v>156</v>
      </c>
    </row>
    <row r="354" spans="12:12">
      <c r="L354" s="11" t="s">
        <v>466</v>
      </c>
    </row>
    <row r="355" spans="12:12">
      <c r="L355" s="11" t="s">
        <v>158</v>
      </c>
    </row>
    <row r="356" spans="12:12">
      <c r="L356" s="11" t="s">
        <v>160</v>
      </c>
    </row>
    <row r="357" spans="12:12">
      <c r="L357" s="11" t="s">
        <v>162</v>
      </c>
    </row>
    <row r="358" spans="12:12">
      <c r="L358" s="11" t="s">
        <v>164</v>
      </c>
    </row>
    <row r="359" spans="12:12">
      <c r="L359" s="11" t="s">
        <v>166</v>
      </c>
    </row>
    <row r="360" spans="12:12">
      <c r="L360" s="11" t="s">
        <v>168</v>
      </c>
    </row>
    <row r="361" spans="12:12">
      <c r="L361" s="11" t="s">
        <v>170</v>
      </c>
    </row>
    <row r="362" spans="12:12">
      <c r="L362" s="11" t="s">
        <v>171</v>
      </c>
    </row>
    <row r="363" spans="12:12">
      <c r="L363" s="11" t="s">
        <v>173</v>
      </c>
    </row>
    <row r="364" spans="12:12">
      <c r="L364" s="11" t="s">
        <v>175</v>
      </c>
    </row>
    <row r="365" spans="12:12">
      <c r="L365" s="11" t="s">
        <v>177</v>
      </c>
    </row>
    <row r="366" spans="12:12">
      <c r="L366" s="11" t="s">
        <v>179</v>
      </c>
    </row>
    <row r="368" spans="12:12">
      <c r="L368" s="11" t="s">
        <v>467</v>
      </c>
    </row>
    <row r="369" spans="12:12">
      <c r="L369" s="11" t="s">
        <v>185</v>
      </c>
    </row>
    <row r="370" spans="12:12">
      <c r="L370" s="11" t="s">
        <v>187</v>
      </c>
    </row>
    <row r="371" spans="12:12">
      <c r="L371" s="11" t="s">
        <v>189</v>
      </c>
    </row>
    <row r="372" spans="12:12">
      <c r="L372" s="11" t="s">
        <v>193</v>
      </c>
    </row>
    <row r="373" spans="12:12">
      <c r="L373" s="11" t="s">
        <v>196</v>
      </c>
    </row>
    <row r="374" spans="12:12">
      <c r="L374" s="11" t="s">
        <v>198</v>
      </c>
    </row>
    <row r="375" spans="12:12">
      <c r="L375" s="11" t="s">
        <v>204</v>
      </c>
    </row>
    <row r="376" spans="12:12">
      <c r="L376" s="11" t="s">
        <v>207</v>
      </c>
    </row>
    <row r="377" spans="12:12">
      <c r="L377" s="11" t="s">
        <v>210</v>
      </c>
    </row>
    <row r="378" spans="12:12">
      <c r="L378" s="11" t="s">
        <v>212</v>
      </c>
    </row>
    <row r="379" spans="12:12">
      <c r="L379" s="11" t="s">
        <v>214</v>
      </c>
    </row>
    <row r="380" spans="12:12">
      <c r="L380" s="11" t="s">
        <v>219</v>
      </c>
    </row>
    <row r="381" spans="12:12">
      <c r="L381" s="11" t="s">
        <v>222</v>
      </c>
    </row>
    <row r="382" spans="12:12">
      <c r="L382" s="11" t="s">
        <v>224</v>
      </c>
    </row>
    <row r="383" spans="12:12">
      <c r="L383" s="11" t="s">
        <v>228</v>
      </c>
    </row>
    <row r="384" spans="12:12">
      <c r="L384" s="11" t="s">
        <v>230</v>
      </c>
    </row>
    <row r="385" spans="12:12">
      <c r="L385" s="11" t="s">
        <v>232</v>
      </c>
    </row>
    <row r="386" spans="12:12">
      <c r="L386" s="11" t="s">
        <v>234</v>
      </c>
    </row>
    <row r="387" spans="12:12">
      <c r="L387" s="11" t="s">
        <v>236</v>
      </c>
    </row>
    <row r="388" spans="12:12">
      <c r="L388" s="11" t="s">
        <v>239</v>
      </c>
    </row>
    <row r="389" spans="12:12">
      <c r="L389" s="11" t="s">
        <v>241</v>
      </c>
    </row>
    <row r="390" spans="12:12">
      <c r="L390" s="11" t="s">
        <v>504</v>
      </c>
    </row>
    <row r="391" spans="12:12">
      <c r="L391" s="11" t="s">
        <v>182</v>
      </c>
    </row>
    <row r="392" spans="12:12">
      <c r="L392" s="11" t="s">
        <v>183</v>
      </c>
    </row>
    <row r="393" spans="12:12">
      <c r="L393" s="11" t="s">
        <v>194</v>
      </c>
    </row>
    <row r="394" spans="12:12">
      <c r="L394" s="11" t="s">
        <v>200</v>
      </c>
    </row>
    <row r="395" spans="12:12">
      <c r="L395" s="11" t="s">
        <v>201</v>
      </c>
    </row>
    <row r="396" spans="12:12">
      <c r="L396" s="11" t="s">
        <v>225</v>
      </c>
    </row>
    <row r="397" spans="12:12">
      <c r="L397" s="11" t="s">
        <v>505</v>
      </c>
    </row>
    <row r="398" spans="12:12">
      <c r="L398" s="11" t="s">
        <v>191</v>
      </c>
    </row>
    <row r="399" spans="12:12">
      <c r="L399" s="11" t="s">
        <v>199</v>
      </c>
    </row>
    <row r="400" spans="12:12">
      <c r="L400" s="11" t="s">
        <v>202</v>
      </c>
    </row>
    <row r="401" spans="12:12">
      <c r="L401" s="11" t="s">
        <v>205</v>
      </c>
    </row>
    <row r="402" spans="12:12">
      <c r="L402" s="11" t="s">
        <v>208</v>
      </c>
    </row>
    <row r="403" spans="12:12">
      <c r="L403" s="11" t="s">
        <v>215</v>
      </c>
    </row>
    <row r="404" spans="12:12">
      <c r="L404" s="11" t="s">
        <v>216</v>
      </c>
    </row>
    <row r="405" spans="12:12">
      <c r="L405" s="11" t="s">
        <v>217</v>
      </c>
    </row>
    <row r="406" spans="12:12">
      <c r="L406" s="11" t="s">
        <v>220</v>
      </c>
    </row>
    <row r="407" spans="12:12">
      <c r="L407" s="11" t="s">
        <v>226</v>
      </c>
    </row>
    <row r="408" spans="12:12">
      <c r="L408" s="11" t="s">
        <v>237</v>
      </c>
    </row>
    <row r="409" spans="12:12">
      <c r="L409" s="11" t="s">
        <v>242</v>
      </c>
    </row>
    <row r="411" spans="12:12">
      <c r="L411" s="11" t="s">
        <v>473</v>
      </c>
    </row>
    <row r="412" spans="12:12">
      <c r="L412" s="11" t="s">
        <v>254</v>
      </c>
    </row>
    <row r="413" spans="12:12">
      <c r="L413" s="11" t="s">
        <v>261</v>
      </c>
    </row>
    <row r="414" spans="12:12">
      <c r="L414" s="11" t="s">
        <v>263</v>
      </c>
    </row>
    <row r="415" spans="12:12">
      <c r="L415" s="11" t="s">
        <v>282</v>
      </c>
    </row>
    <row r="416" spans="12:12">
      <c r="L416" s="11" t="s">
        <v>286</v>
      </c>
    </row>
    <row r="417" spans="12:12">
      <c r="L417" s="11" t="s">
        <v>289</v>
      </c>
    </row>
    <row r="418" spans="12:12">
      <c r="L418" s="11" t="s">
        <v>294</v>
      </c>
    </row>
    <row r="419" spans="12:12">
      <c r="L419" s="11" t="s">
        <v>302</v>
      </c>
    </row>
    <row r="420" spans="12:12">
      <c r="L420" s="11" t="s">
        <v>312</v>
      </c>
    </row>
    <row r="421" spans="12:12">
      <c r="L421" s="11" t="s">
        <v>318</v>
      </c>
    </row>
    <row r="422" spans="12:12">
      <c r="L422" s="11" t="s">
        <v>322</v>
      </c>
    </row>
    <row r="423" spans="12:12">
      <c r="L423" s="11" t="s">
        <v>325</v>
      </c>
    </row>
    <row r="424" spans="12:12">
      <c r="L424" s="11" t="s">
        <v>506</v>
      </c>
    </row>
    <row r="425" spans="12:12">
      <c r="L425" s="11" t="s">
        <v>250</v>
      </c>
    </row>
    <row r="426" spans="12:12">
      <c r="L426" s="11" t="s">
        <v>259</v>
      </c>
    </row>
    <row r="427" spans="12:12">
      <c r="L427" s="11" t="s">
        <v>303</v>
      </c>
    </row>
    <row r="428" spans="12:12">
      <c r="L428" s="11" t="s">
        <v>327</v>
      </c>
    </row>
    <row r="429" spans="12:12">
      <c r="L429" s="11" t="s">
        <v>507</v>
      </c>
    </row>
    <row r="430" spans="12:12">
      <c r="L430" s="11" t="s">
        <v>269</v>
      </c>
    </row>
    <row r="431" spans="12:12">
      <c r="L431" s="11" t="s">
        <v>279</v>
      </c>
    </row>
    <row r="432" spans="12:12">
      <c r="L432" s="11" t="s">
        <v>283</v>
      </c>
    </row>
    <row r="433" spans="12:12">
      <c r="L433" s="11" t="s">
        <v>296</v>
      </c>
    </row>
    <row r="434" spans="12:12">
      <c r="L434" s="11" t="s">
        <v>317</v>
      </c>
    </row>
    <row r="435" spans="12:12">
      <c r="L435" s="11" t="s">
        <v>508</v>
      </c>
    </row>
    <row r="436" spans="12:12">
      <c r="L436" s="11" t="s">
        <v>252</v>
      </c>
    </row>
    <row r="437" spans="12:12">
      <c r="L437" s="11" t="s">
        <v>267</v>
      </c>
    </row>
    <row r="438" spans="12:12">
      <c r="L438" s="11" t="s">
        <v>270</v>
      </c>
    </row>
    <row r="439" spans="12:12">
      <c r="L439" s="11" t="s">
        <v>274</v>
      </c>
    </row>
    <row r="440" spans="12:12">
      <c r="L440" s="11" t="s">
        <v>275</v>
      </c>
    </row>
    <row r="441" spans="12:12">
      <c r="L441" s="11" t="s">
        <v>278</v>
      </c>
    </row>
    <row r="442" spans="12:12">
      <c r="L442" s="11" t="s">
        <v>280</v>
      </c>
    </row>
    <row r="443" spans="12:12">
      <c r="L443" s="11" t="s">
        <v>291</v>
      </c>
    </row>
    <row r="444" spans="12:12">
      <c r="L444" s="11" t="s">
        <v>298</v>
      </c>
    </row>
    <row r="445" spans="12:12">
      <c r="L445" s="11" t="s">
        <v>309</v>
      </c>
    </row>
    <row r="446" spans="12:12">
      <c r="L446" s="11" t="s">
        <v>320</v>
      </c>
    </row>
    <row r="447" spans="12:12">
      <c r="L447" s="11" t="s">
        <v>509</v>
      </c>
    </row>
    <row r="448" spans="12:12">
      <c r="L448" s="11" t="s">
        <v>248</v>
      </c>
    </row>
    <row r="449" spans="12:12">
      <c r="L449" s="11" t="s">
        <v>255</v>
      </c>
    </row>
    <row r="450" spans="12:12">
      <c r="L450" s="11" t="s">
        <v>265</v>
      </c>
    </row>
    <row r="451" spans="12:12">
      <c r="L451" s="11" t="s">
        <v>266</v>
      </c>
    </row>
    <row r="452" spans="12:12">
      <c r="L452" s="11" t="s">
        <v>276</v>
      </c>
    </row>
    <row r="453" spans="12:12">
      <c r="L453" s="11" t="s">
        <v>284</v>
      </c>
    </row>
    <row r="454" spans="12:12">
      <c r="L454" s="11" t="s">
        <v>299</v>
      </c>
    </row>
    <row r="455" spans="12:12">
      <c r="L455" s="11" t="s">
        <v>300</v>
      </c>
    </row>
    <row r="456" spans="12:12">
      <c r="L456" s="11" t="s">
        <v>307</v>
      </c>
    </row>
    <row r="457" spans="12:12">
      <c r="L457" s="11" t="s">
        <v>310</v>
      </c>
    </row>
    <row r="458" spans="12:12">
      <c r="L458" s="11" t="s">
        <v>313</v>
      </c>
    </row>
    <row r="459" spans="12:12">
      <c r="L459" s="11" t="s">
        <v>314</v>
      </c>
    </row>
    <row r="460" spans="12:12">
      <c r="L460" s="11" t="s">
        <v>510</v>
      </c>
    </row>
    <row r="461" spans="12:12">
      <c r="L461" s="11" t="s">
        <v>257</v>
      </c>
    </row>
    <row r="462" spans="12:12">
      <c r="L462" s="11" t="s">
        <v>292</v>
      </c>
    </row>
    <row r="463" spans="12:12">
      <c r="L463" s="11" t="s">
        <v>304</v>
      </c>
    </row>
    <row r="464" spans="12:12">
      <c r="L464" s="11" t="s">
        <v>315</v>
      </c>
    </row>
    <row r="465" spans="12:12">
      <c r="L465" s="11" t="s">
        <v>319</v>
      </c>
    </row>
    <row r="466" spans="12:12">
      <c r="L466" s="11" t="s">
        <v>511</v>
      </c>
    </row>
    <row r="467" spans="12:12">
      <c r="L467" s="11" t="s">
        <v>272</v>
      </c>
    </row>
    <row r="468" spans="12:12">
      <c r="L468" s="11" t="s">
        <v>273</v>
      </c>
    </row>
    <row r="469" spans="12:12">
      <c r="L469" s="11" t="s">
        <v>277</v>
      </c>
    </row>
    <row r="470" spans="12:12">
      <c r="L470" s="11" t="s">
        <v>290</v>
      </c>
    </row>
    <row r="471" spans="12:12">
      <c r="L471" s="11" t="s">
        <v>295</v>
      </c>
    </row>
    <row r="472" spans="12:12">
      <c r="L472" s="11" t="s">
        <v>297</v>
      </c>
    </row>
    <row r="473" spans="12:12">
      <c r="L473" s="11" t="s">
        <v>305</v>
      </c>
    </row>
    <row r="474" spans="12:12">
      <c r="L474" s="11" t="s">
        <v>306</v>
      </c>
    </row>
    <row r="475" spans="12:12">
      <c r="L475" s="11" t="s">
        <v>308</v>
      </c>
    </row>
    <row r="476" spans="12:12">
      <c r="L476" s="11" t="s">
        <v>316</v>
      </c>
    </row>
    <row r="477" spans="12:12">
      <c r="L477" s="11" t="s">
        <v>323</v>
      </c>
    </row>
    <row r="478" spans="12:12">
      <c r="L478" s="11" t="s">
        <v>512</v>
      </c>
    </row>
    <row r="479" spans="12:12">
      <c r="L479" s="11" t="s">
        <v>245</v>
      </c>
    </row>
    <row r="480" spans="12:12">
      <c r="L480" s="11" t="s">
        <v>246</v>
      </c>
    </row>
    <row r="481" spans="12:12">
      <c r="L481" s="11" t="s">
        <v>258</v>
      </c>
    </row>
    <row r="482" spans="12:12">
      <c r="L482" s="11" t="s">
        <v>264</v>
      </c>
    </row>
    <row r="483" spans="12:12">
      <c r="L483" s="11" t="s">
        <v>281</v>
      </c>
    </row>
    <row r="484" spans="12:12">
      <c r="L484" s="11" t="s">
        <v>287</v>
      </c>
    </row>
    <row r="485" spans="12:12">
      <c r="L485" s="11" t="s">
        <v>326</v>
      </c>
    </row>
    <row r="487" spans="12:12">
      <c r="L487" s="11" t="s">
        <v>474</v>
      </c>
    </row>
    <row r="488" spans="12:12">
      <c r="L488" s="11" t="s">
        <v>329</v>
      </c>
    </row>
    <row r="489" spans="12:12">
      <c r="L489" s="11" t="s">
        <v>331</v>
      </c>
    </row>
    <row r="490" spans="12:12">
      <c r="L490" s="11" t="s">
        <v>337</v>
      </c>
    </row>
    <row r="491" spans="12:12">
      <c r="L491" s="11" t="s">
        <v>339</v>
      </c>
    </row>
    <row r="492" spans="12:12">
      <c r="L492" s="11" t="s">
        <v>340</v>
      </c>
    </row>
    <row r="493" spans="12:12">
      <c r="L493" s="11" t="s">
        <v>348</v>
      </c>
    </row>
    <row r="494" spans="12:12">
      <c r="L494" s="11" t="s">
        <v>354</v>
      </c>
    </row>
    <row r="495" spans="12:12">
      <c r="L495" s="11" t="s">
        <v>356</v>
      </c>
    </row>
    <row r="496" spans="12:12">
      <c r="L496" s="11" t="s">
        <v>359</v>
      </c>
    </row>
    <row r="497" spans="12:12">
      <c r="L497" s="11" t="s">
        <v>364</v>
      </c>
    </row>
    <row r="498" spans="12:12">
      <c r="L498" s="11" t="s">
        <v>369</v>
      </c>
    </row>
    <row r="499" spans="12:12">
      <c r="L499" s="11" t="s">
        <v>375</v>
      </c>
    </row>
    <row r="500" spans="12:12">
      <c r="L500" s="11" t="s">
        <v>513</v>
      </c>
    </row>
    <row r="501" spans="12:12">
      <c r="L501" s="11" t="s">
        <v>343</v>
      </c>
    </row>
    <row r="502" spans="12:12">
      <c r="L502" s="11" t="s">
        <v>345</v>
      </c>
    </row>
    <row r="503" spans="12:12">
      <c r="L503" s="11" t="s">
        <v>351</v>
      </c>
    </row>
    <row r="504" spans="12:12">
      <c r="L504" s="11" t="s">
        <v>352</v>
      </c>
    </row>
    <row r="505" spans="12:12">
      <c r="L505" s="11" t="s">
        <v>360</v>
      </c>
    </row>
    <row r="506" spans="12:12">
      <c r="L506" s="11" t="s">
        <v>366</v>
      </c>
    </row>
    <row r="507" spans="12:12">
      <c r="L507" s="11" t="s">
        <v>370</v>
      </c>
    </row>
    <row r="508" spans="12:12">
      <c r="L508" s="11" t="s">
        <v>371</v>
      </c>
    </row>
    <row r="509" spans="12:12">
      <c r="L509" s="11" t="s">
        <v>514</v>
      </c>
    </row>
    <row r="510" spans="12:12">
      <c r="L510" s="11" t="s">
        <v>335</v>
      </c>
    </row>
    <row r="511" spans="12:12">
      <c r="L511" s="11" t="s">
        <v>344</v>
      </c>
    </row>
    <row r="512" spans="12:12">
      <c r="L512" s="11" t="s">
        <v>353</v>
      </c>
    </row>
    <row r="513" spans="12:12">
      <c r="L513" s="11" t="s">
        <v>357</v>
      </c>
    </row>
    <row r="514" spans="12:12">
      <c r="L514" s="11" t="s">
        <v>372</v>
      </c>
    </row>
    <row r="515" spans="12:12">
      <c r="L515" s="11" t="s">
        <v>374</v>
      </c>
    </row>
    <row r="516" spans="12:12">
      <c r="L516" s="11" t="s">
        <v>515</v>
      </c>
    </row>
    <row r="517" spans="12:12">
      <c r="L517" s="11" t="s">
        <v>333</v>
      </c>
    </row>
    <row r="518" spans="12:12">
      <c r="L518" s="11" t="s">
        <v>341</v>
      </c>
    </row>
    <row r="519" spans="12:12">
      <c r="L519" s="11" t="s">
        <v>346</v>
      </c>
    </row>
    <row r="520" spans="12:12">
      <c r="L520" s="11" t="s">
        <v>347</v>
      </c>
    </row>
    <row r="521" spans="12:12">
      <c r="L521" s="11" t="s">
        <v>362</v>
      </c>
    </row>
    <row r="522" spans="12:12">
      <c r="L522" s="11" t="s">
        <v>367</v>
      </c>
    </row>
    <row r="523" spans="12:12">
      <c r="L523" s="11" t="s">
        <v>516</v>
      </c>
    </row>
    <row r="524" spans="12:12">
      <c r="L524" s="11" t="s">
        <v>350</v>
      </c>
    </row>
    <row r="525" spans="12:12">
      <c r="L525" s="11" t="s">
        <v>358</v>
      </c>
    </row>
    <row r="526" spans="12:12">
      <c r="L526" s="11" t="s">
        <v>361</v>
      </c>
    </row>
    <row r="527" spans="12:12">
      <c r="L527" s="11" t="s">
        <v>365</v>
      </c>
    </row>
    <row r="528" spans="12:12">
      <c r="L528" s="11" t="s">
        <v>373</v>
      </c>
    </row>
    <row r="530" spans="12:12">
      <c r="L530" s="11" t="s">
        <v>469</v>
      </c>
    </row>
    <row r="531" spans="12:12">
      <c r="L531" s="11" t="s">
        <v>378</v>
      </c>
    </row>
    <row r="532" spans="12:12">
      <c r="L532" s="11" t="s">
        <v>384</v>
      </c>
    </row>
    <row r="533" spans="12:12">
      <c r="L533" s="11" t="s">
        <v>386</v>
      </c>
    </row>
    <row r="534" spans="12:12">
      <c r="L534" s="11" t="s">
        <v>387</v>
      </c>
    </row>
    <row r="535" spans="12:12">
      <c r="L535" s="11" t="s">
        <v>389</v>
      </c>
    </row>
    <row r="536" spans="12:12">
      <c r="L536" s="11" t="s">
        <v>391</v>
      </c>
    </row>
    <row r="537" spans="12:12">
      <c r="L537" s="11" t="s">
        <v>402</v>
      </c>
    </row>
    <row r="538" spans="12:12">
      <c r="L538" s="11" t="s">
        <v>403</v>
      </c>
    </row>
    <row r="539" spans="12:12">
      <c r="L539" s="11" t="s">
        <v>405</v>
      </c>
    </row>
    <row r="540" spans="12:12">
      <c r="L540" s="11" t="s">
        <v>412</v>
      </c>
    </row>
    <row r="541" spans="12:12">
      <c r="L541" s="11" t="s">
        <v>414</v>
      </c>
    </row>
    <row r="542" spans="12:12">
      <c r="L542" s="11" t="s">
        <v>517</v>
      </c>
    </row>
    <row r="543" spans="12:12">
      <c r="L543" s="11" t="s">
        <v>382</v>
      </c>
    </row>
    <row r="544" spans="12:12">
      <c r="L544" s="11" t="s">
        <v>392</v>
      </c>
    </row>
    <row r="545" spans="12:12">
      <c r="L545" s="11" t="s">
        <v>393</v>
      </c>
    </row>
    <row r="546" spans="12:12">
      <c r="L546" s="11" t="s">
        <v>395</v>
      </c>
    </row>
    <row r="547" spans="12:12">
      <c r="L547" s="11" t="s">
        <v>406</v>
      </c>
    </row>
    <row r="548" spans="12:12">
      <c r="L548" s="11" t="s">
        <v>407</v>
      </c>
    </row>
    <row r="549" spans="12:12">
      <c r="L549" s="11" t="s">
        <v>408</v>
      </c>
    </row>
    <row r="550" spans="12:12">
      <c r="L550" s="11" t="s">
        <v>410</v>
      </c>
    </row>
    <row r="551" spans="12:12">
      <c r="L551" s="11" t="s">
        <v>518</v>
      </c>
    </row>
    <row r="552" spans="12:12">
      <c r="L552" s="11" t="s">
        <v>397</v>
      </c>
    </row>
    <row r="553" spans="12:12">
      <c r="L553" s="11" t="s">
        <v>398</v>
      </c>
    </row>
    <row r="554" spans="12:12">
      <c r="L554" s="11" t="s">
        <v>400</v>
      </c>
    </row>
    <row r="555" spans="12:12">
      <c r="L555" s="11" t="s">
        <v>409</v>
      </c>
    </row>
    <row r="556" spans="12:12">
      <c r="L556" s="11" t="s">
        <v>415</v>
      </c>
    </row>
    <row r="557" spans="12:12">
      <c r="L557" s="11" t="s">
        <v>519</v>
      </c>
    </row>
    <row r="558" spans="12:12">
      <c r="L558" s="11" t="s">
        <v>380</v>
      </c>
    </row>
    <row r="559" spans="12:12">
      <c r="L559" s="11" t="s">
        <v>394</v>
      </c>
    </row>
    <row r="560" spans="12:12">
      <c r="L560" s="11" t="s">
        <v>399</v>
      </c>
    </row>
    <row r="561" spans="12:12">
      <c r="L561" s="11" t="s">
        <v>416</v>
      </c>
    </row>
    <row r="562" spans="12:12">
      <c r="L562" s="11" t="s">
        <v>417</v>
      </c>
    </row>
    <row r="563" spans="12:12">
      <c r="L563" s="11" t="s">
        <v>418</v>
      </c>
    </row>
    <row r="565" spans="12:12">
      <c r="L565" s="11" t="s">
        <v>468</v>
      </c>
    </row>
    <row r="566" spans="12:12">
      <c r="L566" s="11" t="s">
        <v>421</v>
      </c>
    </row>
    <row r="567" spans="12:12">
      <c r="L567" s="11" t="s">
        <v>423</v>
      </c>
    </row>
    <row r="568" spans="12:12">
      <c r="L568" s="11" t="s">
        <v>425</v>
      </c>
    </row>
    <row r="569" spans="12:12">
      <c r="L569" s="11" t="s">
        <v>427</v>
      </c>
    </row>
    <row r="570" spans="12:12">
      <c r="L570" s="11" t="s">
        <v>431</v>
      </c>
    </row>
    <row r="571" spans="12:12">
      <c r="L571" s="11" t="s">
        <v>432</v>
      </c>
    </row>
    <row r="572" spans="12:12">
      <c r="L572" s="11" t="s">
        <v>436</v>
      </c>
    </row>
    <row r="573" spans="12:12">
      <c r="L573" s="11" t="s">
        <v>438</v>
      </c>
    </row>
    <row r="574" spans="12:12">
      <c r="L574" s="11" t="s">
        <v>440</v>
      </c>
    </row>
    <row r="575" spans="12:12">
      <c r="L575" s="11" t="s">
        <v>442</v>
      </c>
    </row>
    <row r="576" spans="12:12">
      <c r="L576" s="11" t="s">
        <v>445</v>
      </c>
    </row>
    <row r="577" spans="12:12">
      <c r="L577" s="11" t="s">
        <v>450</v>
      </c>
    </row>
    <row r="578" spans="12:12">
      <c r="L578" s="11" t="s">
        <v>452</v>
      </c>
    </row>
    <row r="579" spans="12:12">
      <c r="L579" s="11" t="s">
        <v>454</v>
      </c>
    </row>
    <row r="580" spans="12:12">
      <c r="L580" s="11" t="s">
        <v>520</v>
      </c>
    </row>
    <row r="581" spans="12:12">
      <c r="L581" s="11" t="s">
        <v>429</v>
      </c>
    </row>
    <row r="582" spans="12:12">
      <c r="L582" s="11" t="s">
        <v>433</v>
      </c>
    </row>
    <row r="583" spans="12:12">
      <c r="L583" s="11" t="s">
        <v>434</v>
      </c>
    </row>
    <row r="584" spans="12:12">
      <c r="L584" s="11" t="s">
        <v>443</v>
      </c>
    </row>
    <row r="585" spans="12:12">
      <c r="L585" s="11" t="s">
        <v>446</v>
      </c>
    </row>
    <row r="586" spans="12:12">
      <c r="L586" s="11" t="s">
        <v>447</v>
      </c>
    </row>
    <row r="587" spans="12:12">
      <c r="L587" s="11" t="s">
        <v>448</v>
      </c>
    </row>
  </sheetData>
  <mergeCells count="17">
    <mergeCell ref="D68:L68"/>
    <mergeCell ref="D69:L69"/>
    <mergeCell ref="D55:K55"/>
    <mergeCell ref="D57:K57"/>
    <mergeCell ref="D51:D53"/>
    <mergeCell ref="D65:L65"/>
    <mergeCell ref="D66:L66"/>
    <mergeCell ref="D58:K58"/>
    <mergeCell ref="D67:L67"/>
    <mergeCell ref="D20:D21"/>
    <mergeCell ref="D36:D37"/>
    <mergeCell ref="D56:K56"/>
    <mergeCell ref="D11:D12"/>
    <mergeCell ref="E11:G11"/>
    <mergeCell ref="H11:J11"/>
    <mergeCell ref="E12:G12"/>
    <mergeCell ref="H12:J12"/>
  </mergeCells>
  <dataValidations count="1">
    <dataValidation type="list" allowBlank="1" showInputMessage="1" showErrorMessage="1" sqref="E12:J12">
      <formula1>Local_Authority</formula1>
    </dataValidation>
  </dataValidations>
  <hyperlinks>
    <hyperlink ref="D6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89"/>
  <sheetViews>
    <sheetView topLeftCell="A48" workbookViewId="0">
      <selection activeCell="A74" sqref="A74"/>
    </sheetView>
  </sheetViews>
  <sheetFormatPr defaultRowHeight="15"/>
  <cols>
    <col min="1" max="1" width="31.28515625" bestFit="1" customWidth="1"/>
    <col min="2" max="2" width="10" customWidth="1"/>
  </cols>
  <sheetData>
    <row r="2" spans="1:2">
      <c r="A2" s="261" t="s">
        <v>675</v>
      </c>
      <c r="B2" s="262" t="s">
        <v>676</v>
      </c>
    </row>
    <row r="3" spans="1:2">
      <c r="A3" s="254" t="s">
        <v>1007</v>
      </c>
      <c r="B3" s="257">
        <v>4</v>
      </c>
    </row>
    <row r="4" spans="1:2">
      <c r="A4" s="254" t="s">
        <v>999</v>
      </c>
      <c r="B4" s="258"/>
    </row>
    <row r="5" spans="1:2">
      <c r="A5" s="254" t="s">
        <v>1005</v>
      </c>
      <c r="B5" s="257">
        <v>19</v>
      </c>
    </row>
    <row r="6" spans="1:2">
      <c r="A6" s="254" t="s">
        <v>714</v>
      </c>
      <c r="B6" s="258"/>
    </row>
    <row r="7" spans="1:2">
      <c r="A7" s="254" t="s">
        <v>1006</v>
      </c>
      <c r="B7" s="258"/>
    </row>
    <row r="8" spans="1:2">
      <c r="A8" s="254" t="s">
        <v>162</v>
      </c>
      <c r="B8" s="258"/>
    </row>
    <row r="9" spans="1:2">
      <c r="A9" s="254" t="s">
        <v>1008</v>
      </c>
      <c r="B9" s="258">
        <v>1</v>
      </c>
    </row>
    <row r="10" spans="1:2">
      <c r="A10" s="254" t="s">
        <v>170</v>
      </c>
      <c r="B10" s="258"/>
    </row>
    <row r="11" spans="1:2">
      <c r="A11" s="254" t="s">
        <v>175</v>
      </c>
      <c r="B11" s="258">
        <v>1</v>
      </c>
    </row>
    <row r="12" spans="1:2">
      <c r="A12" s="254" t="s">
        <v>179</v>
      </c>
      <c r="B12" s="258"/>
    </row>
    <row r="13" spans="1:2">
      <c r="A13" s="254" t="s">
        <v>1006</v>
      </c>
      <c r="B13" s="258"/>
    </row>
    <row r="14" spans="1:2">
      <c r="A14" s="254" t="s">
        <v>160</v>
      </c>
      <c r="B14" s="257">
        <v>1</v>
      </c>
    </row>
    <row r="15" spans="1:2">
      <c r="A15" s="254" t="s">
        <v>164</v>
      </c>
      <c r="B15" s="258">
        <v>2</v>
      </c>
    </row>
    <row r="16" spans="1:2">
      <c r="A16" s="254" t="s">
        <v>166</v>
      </c>
      <c r="B16" s="258"/>
    </row>
    <row r="17" spans="1:2">
      <c r="A17" s="254" t="s">
        <v>173</v>
      </c>
      <c r="B17" s="257">
        <v>2</v>
      </c>
    </row>
    <row r="18" spans="1:2">
      <c r="A18" s="254" t="s">
        <v>177</v>
      </c>
      <c r="B18" s="258">
        <v>3</v>
      </c>
    </row>
    <row r="19" spans="1:2">
      <c r="A19" s="255" t="s">
        <v>1006</v>
      </c>
      <c r="B19" s="20">
        <v>33</v>
      </c>
    </row>
    <row r="20" spans="1:2">
      <c r="A20" s="254" t="s">
        <v>1006</v>
      </c>
      <c r="B20" s="258"/>
    </row>
    <row r="21" spans="1:2">
      <c r="A21" s="254" t="s">
        <v>196</v>
      </c>
      <c r="B21" s="257">
        <v>11</v>
      </c>
    </row>
    <row r="22" spans="1:2">
      <c r="A22" s="254" t="s">
        <v>198</v>
      </c>
      <c r="B22" s="257"/>
    </row>
    <row r="23" spans="1:2">
      <c r="A23" s="254" t="s">
        <v>204</v>
      </c>
      <c r="B23" s="258"/>
    </row>
    <row r="24" spans="1:2">
      <c r="A24" s="254" t="s">
        <v>236</v>
      </c>
      <c r="B24" s="258"/>
    </row>
    <row r="25" spans="1:2">
      <c r="A25" s="254" t="s">
        <v>1006</v>
      </c>
      <c r="B25" s="258"/>
    </row>
    <row r="26" spans="1:2">
      <c r="A26" s="254" t="s">
        <v>182</v>
      </c>
      <c r="B26" s="258"/>
    </row>
    <row r="27" spans="1:2">
      <c r="A27" s="15" t="s">
        <v>183</v>
      </c>
      <c r="B27" s="258"/>
    </row>
    <row r="28" spans="1:2">
      <c r="A28" s="254" t="s">
        <v>194</v>
      </c>
      <c r="B28" s="258"/>
    </row>
    <row r="29" spans="1:2">
      <c r="A29" s="254" t="s">
        <v>200</v>
      </c>
      <c r="B29" s="258"/>
    </row>
    <row r="30" spans="1:2">
      <c r="A30" s="254" t="s">
        <v>201</v>
      </c>
      <c r="B30" s="258"/>
    </row>
    <row r="31" spans="1:2">
      <c r="A31" s="254" t="s">
        <v>711</v>
      </c>
      <c r="B31" s="258">
        <v>2</v>
      </c>
    </row>
    <row r="32" spans="1:2">
      <c r="A32" s="254" t="s">
        <v>225</v>
      </c>
      <c r="B32" s="258">
        <v>3</v>
      </c>
    </row>
    <row r="33" spans="1:2">
      <c r="A33" s="254" t="s">
        <v>1006</v>
      </c>
      <c r="B33" s="258"/>
    </row>
    <row r="34" spans="1:2">
      <c r="A34" s="254" t="s">
        <v>189</v>
      </c>
      <c r="B34" s="257">
        <v>2</v>
      </c>
    </row>
    <row r="35" spans="1:2">
      <c r="A35" s="254" t="s">
        <v>193</v>
      </c>
      <c r="B35" s="258"/>
    </row>
    <row r="36" spans="1:2">
      <c r="A36" s="254" t="s">
        <v>212</v>
      </c>
      <c r="B36" s="257">
        <v>5</v>
      </c>
    </row>
    <row r="37" spans="1:2">
      <c r="A37" s="254" t="s">
        <v>214</v>
      </c>
      <c r="B37" s="258"/>
    </row>
    <row r="38" spans="1:2">
      <c r="A38" s="254" t="s">
        <v>219</v>
      </c>
      <c r="B38" s="258"/>
    </row>
    <row r="39" spans="1:2">
      <c r="A39" s="254" t="s">
        <v>222</v>
      </c>
      <c r="B39" s="258"/>
    </row>
    <row r="40" spans="1:2">
      <c r="A40" s="254" t="s">
        <v>230</v>
      </c>
      <c r="B40" s="258">
        <v>2</v>
      </c>
    </row>
    <row r="41" spans="1:2">
      <c r="A41" s="254" t="s">
        <v>232</v>
      </c>
      <c r="B41" s="258">
        <v>3</v>
      </c>
    </row>
    <row r="42" spans="1:2">
      <c r="A42" s="254" t="s">
        <v>234</v>
      </c>
      <c r="B42" s="258"/>
    </row>
    <row r="43" spans="1:2">
      <c r="A43" s="254" t="s">
        <v>239</v>
      </c>
      <c r="B43" s="258"/>
    </row>
    <row r="44" spans="1:2">
      <c r="A44" s="254" t="s">
        <v>1006</v>
      </c>
      <c r="B44" s="258"/>
    </row>
    <row r="45" spans="1:2">
      <c r="A45" s="254" t="s">
        <v>185</v>
      </c>
      <c r="B45" s="259"/>
    </row>
    <row r="46" spans="1:2">
      <c r="A46" s="254" t="s">
        <v>187</v>
      </c>
      <c r="B46" s="257"/>
    </row>
    <row r="47" spans="1:2">
      <c r="A47" s="254" t="s">
        <v>191</v>
      </c>
      <c r="B47" s="257">
        <v>6</v>
      </c>
    </row>
    <row r="48" spans="1:2">
      <c r="A48" s="254" t="s">
        <v>199</v>
      </c>
      <c r="B48" s="257">
        <v>1</v>
      </c>
    </row>
    <row r="49" spans="1:2">
      <c r="A49" s="254" t="s">
        <v>202</v>
      </c>
      <c r="B49" s="258">
        <v>2</v>
      </c>
    </row>
    <row r="50" spans="1:2">
      <c r="A50" s="254" t="s">
        <v>205</v>
      </c>
      <c r="B50" s="258"/>
    </row>
    <row r="51" spans="1:2">
      <c r="A51" s="254" t="s">
        <v>208</v>
      </c>
      <c r="B51" s="257">
        <v>1</v>
      </c>
    </row>
    <row r="52" spans="1:2">
      <c r="A52" s="254" t="s">
        <v>215</v>
      </c>
      <c r="B52" s="258"/>
    </row>
    <row r="53" spans="1:2">
      <c r="A53" s="254" t="s">
        <v>216</v>
      </c>
      <c r="B53" s="257">
        <v>1</v>
      </c>
    </row>
    <row r="54" spans="1:2">
      <c r="A54" s="254" t="s">
        <v>217</v>
      </c>
      <c r="B54" s="257">
        <v>8</v>
      </c>
    </row>
    <row r="55" spans="1:2">
      <c r="A55" s="254" t="s">
        <v>220</v>
      </c>
      <c r="B55" s="257"/>
    </row>
    <row r="56" spans="1:2">
      <c r="A56" s="254" t="s">
        <v>226</v>
      </c>
      <c r="B56" s="257"/>
    </row>
    <row r="57" spans="1:2">
      <c r="A57" s="254" t="s">
        <v>237</v>
      </c>
      <c r="B57" s="258">
        <v>2</v>
      </c>
    </row>
    <row r="58" spans="1:2">
      <c r="A58" s="254" t="s">
        <v>242</v>
      </c>
      <c r="B58" s="257">
        <v>1</v>
      </c>
    </row>
    <row r="59" spans="1:2">
      <c r="A59" s="254" t="s">
        <v>1006</v>
      </c>
      <c r="B59" s="258"/>
    </row>
    <row r="60" spans="1:2">
      <c r="A60" s="254" t="s">
        <v>207</v>
      </c>
      <c r="B60" s="257"/>
    </row>
    <row r="61" spans="1:2">
      <c r="A61" s="254" t="s">
        <v>210</v>
      </c>
      <c r="B61" s="257">
        <v>1</v>
      </c>
    </row>
    <row r="62" spans="1:2">
      <c r="A62" s="254" t="s">
        <v>224</v>
      </c>
      <c r="B62" s="257">
        <v>2</v>
      </c>
    </row>
    <row r="63" spans="1:2">
      <c r="A63" s="254" t="s">
        <v>228</v>
      </c>
      <c r="B63" s="258"/>
    </row>
    <row r="64" spans="1:2">
      <c r="A64" s="254" t="s">
        <v>241</v>
      </c>
      <c r="B64" s="258"/>
    </row>
    <row r="65" spans="1:2">
      <c r="A65" s="255" t="s">
        <v>1006</v>
      </c>
      <c r="B65" s="20">
        <v>53</v>
      </c>
    </row>
    <row r="66" spans="1:2">
      <c r="A66" s="254" t="s">
        <v>1006</v>
      </c>
      <c r="B66" s="258"/>
    </row>
    <row r="67" spans="1:2">
      <c r="A67" s="254" t="s">
        <v>432</v>
      </c>
      <c r="B67" s="257">
        <v>2</v>
      </c>
    </row>
    <row r="68" spans="1:2">
      <c r="A68" s="254" t="s">
        <v>427</v>
      </c>
      <c r="B68" s="257"/>
    </row>
    <row r="69" spans="1:2">
      <c r="A69" s="254" t="s">
        <v>1006</v>
      </c>
      <c r="B69" s="258"/>
    </row>
    <row r="70" spans="1:2">
      <c r="A70" s="254" t="s">
        <v>440</v>
      </c>
      <c r="B70" s="257"/>
    </row>
    <row r="71" spans="1:2">
      <c r="A71" s="254" t="s">
        <v>442</v>
      </c>
      <c r="B71" s="258"/>
    </row>
    <row r="72" spans="1:2">
      <c r="A72" s="254" t="s">
        <v>1006</v>
      </c>
      <c r="B72" s="258"/>
    </row>
    <row r="73" spans="1:2">
      <c r="A73" s="254" t="s">
        <v>454</v>
      </c>
      <c r="B73" s="258"/>
    </row>
    <row r="74" spans="1:2">
      <c r="A74" s="254" t="s">
        <v>429</v>
      </c>
      <c r="B74" s="257"/>
    </row>
    <row r="75" spans="1:2">
      <c r="A75" s="254" t="s">
        <v>433</v>
      </c>
      <c r="B75" s="258"/>
    </row>
    <row r="76" spans="1:2">
      <c r="A76" s="254" t="s">
        <v>434</v>
      </c>
      <c r="B76" s="257">
        <v>8</v>
      </c>
    </row>
    <row r="77" spans="1:2">
      <c r="A77" s="254" t="s">
        <v>1000</v>
      </c>
      <c r="B77" s="258">
        <v>1</v>
      </c>
    </row>
    <row r="78" spans="1:2">
      <c r="A78" s="254" t="s">
        <v>713</v>
      </c>
      <c r="B78" s="258">
        <v>2</v>
      </c>
    </row>
    <row r="79" spans="1:2">
      <c r="A79" s="254" t="s">
        <v>443</v>
      </c>
      <c r="B79" s="257"/>
    </row>
    <row r="80" spans="1:2">
      <c r="A80" s="254" t="s">
        <v>446</v>
      </c>
      <c r="B80" s="257"/>
    </row>
    <row r="81" spans="1:2">
      <c r="A81" s="254" t="s">
        <v>447</v>
      </c>
      <c r="B81" s="258">
        <v>1</v>
      </c>
    </row>
    <row r="82" spans="1:2">
      <c r="A82" s="254" t="s">
        <v>448</v>
      </c>
      <c r="B82" s="258"/>
    </row>
    <row r="83" spans="1:2">
      <c r="A83" s="254" t="s">
        <v>717</v>
      </c>
      <c r="B83" s="258">
        <v>1</v>
      </c>
    </row>
    <row r="84" spans="1:2">
      <c r="A84" s="254" t="s">
        <v>1006</v>
      </c>
      <c r="B84" s="258"/>
    </row>
    <row r="85" spans="1:2">
      <c r="A85" s="254" t="s">
        <v>421</v>
      </c>
      <c r="B85" s="258">
        <v>3</v>
      </c>
    </row>
    <row r="86" spans="1:2">
      <c r="A86" s="254" t="s">
        <v>431</v>
      </c>
      <c r="B86" s="258"/>
    </row>
    <row r="87" spans="1:2">
      <c r="A87" s="254" t="s">
        <v>445</v>
      </c>
      <c r="B87" s="258">
        <v>2</v>
      </c>
    </row>
    <row r="88" spans="1:2">
      <c r="A88" s="254" t="s">
        <v>450</v>
      </c>
      <c r="B88" s="257">
        <v>1</v>
      </c>
    </row>
    <row r="89" spans="1:2">
      <c r="A89" s="254" t="s">
        <v>1006</v>
      </c>
      <c r="B89" s="258"/>
    </row>
    <row r="90" spans="1:2">
      <c r="A90" s="254" t="s">
        <v>423</v>
      </c>
      <c r="B90" s="257">
        <v>3</v>
      </c>
    </row>
    <row r="91" spans="1:2">
      <c r="A91" s="254" t="s">
        <v>425</v>
      </c>
      <c r="B91" s="258">
        <v>1</v>
      </c>
    </row>
    <row r="92" spans="1:2">
      <c r="A92" s="254" t="s">
        <v>436</v>
      </c>
      <c r="B92" s="257"/>
    </row>
    <row r="93" spans="1:2">
      <c r="A93" s="254" t="s">
        <v>438</v>
      </c>
      <c r="B93" s="257">
        <v>14</v>
      </c>
    </row>
    <row r="94" spans="1:2">
      <c r="A94" s="254" t="s">
        <v>452</v>
      </c>
      <c r="B94" s="257">
        <v>4</v>
      </c>
    </row>
    <row r="95" spans="1:2">
      <c r="A95" s="255" t="s">
        <v>1006</v>
      </c>
      <c r="B95" s="20">
        <v>43</v>
      </c>
    </row>
    <row r="96" spans="1:2">
      <c r="A96" s="254" t="s">
        <v>538</v>
      </c>
      <c r="B96" s="260"/>
    </row>
    <row r="97" spans="1:2">
      <c r="A97" s="254" t="s">
        <v>1006</v>
      </c>
      <c r="B97" s="258">
        <v>16</v>
      </c>
    </row>
    <row r="98" spans="1:2">
      <c r="A98" s="254" t="s">
        <v>403</v>
      </c>
      <c r="B98" s="257">
        <v>14</v>
      </c>
    </row>
    <row r="99" spans="1:2">
      <c r="A99" s="254" t="s">
        <v>412</v>
      </c>
      <c r="B99" s="257">
        <v>5</v>
      </c>
    </row>
    <row r="100" spans="1:2">
      <c r="A100" s="254" t="s">
        <v>1006</v>
      </c>
      <c r="B100" s="258"/>
    </row>
    <row r="101" spans="1:2">
      <c r="A101" s="254" t="s">
        <v>382</v>
      </c>
      <c r="B101" s="258"/>
    </row>
    <row r="102" spans="1:2">
      <c r="A102" s="254" t="s">
        <v>392</v>
      </c>
      <c r="B102" s="257"/>
    </row>
    <row r="103" spans="1:2">
      <c r="A103" s="254" t="s">
        <v>393</v>
      </c>
      <c r="B103" s="258"/>
    </row>
    <row r="104" spans="1:2">
      <c r="A104" s="254" t="s">
        <v>395</v>
      </c>
      <c r="B104" s="257">
        <v>4</v>
      </c>
    </row>
    <row r="105" spans="1:2">
      <c r="A105" s="254" t="s">
        <v>406</v>
      </c>
      <c r="B105" s="258">
        <v>1</v>
      </c>
    </row>
    <row r="106" spans="1:2">
      <c r="A106" s="254" t="s">
        <v>407</v>
      </c>
      <c r="B106" s="257">
        <v>3</v>
      </c>
    </row>
    <row r="107" spans="1:2">
      <c r="A107" s="254" t="s">
        <v>408</v>
      </c>
      <c r="B107" s="257">
        <v>1</v>
      </c>
    </row>
    <row r="108" spans="1:2">
      <c r="A108" s="254" t="s">
        <v>541</v>
      </c>
      <c r="B108" s="257">
        <v>2</v>
      </c>
    </row>
    <row r="109" spans="1:2">
      <c r="A109" s="254" t="s">
        <v>410</v>
      </c>
      <c r="B109" s="259"/>
    </row>
    <row r="110" spans="1:2">
      <c r="A110" s="254" t="s">
        <v>1006</v>
      </c>
      <c r="B110" s="258"/>
    </row>
    <row r="111" spans="1:2">
      <c r="A111" s="254" t="s">
        <v>397</v>
      </c>
      <c r="B111" s="258"/>
    </row>
    <row r="112" spans="1:2">
      <c r="A112" s="254" t="s">
        <v>398</v>
      </c>
      <c r="B112" s="258"/>
    </row>
    <row r="113" spans="1:2">
      <c r="A113" s="254" t="s">
        <v>400</v>
      </c>
      <c r="B113" s="257">
        <v>4</v>
      </c>
    </row>
    <row r="114" spans="1:2">
      <c r="A114" s="254" t="s">
        <v>409</v>
      </c>
      <c r="B114" s="257">
        <v>12</v>
      </c>
    </row>
    <row r="115" spans="1:2">
      <c r="A115" s="254" t="s">
        <v>415</v>
      </c>
      <c r="B115" s="257">
        <v>24</v>
      </c>
    </row>
    <row r="116" spans="1:2">
      <c r="A116" s="254" t="s">
        <v>1006</v>
      </c>
      <c r="B116" s="258"/>
    </row>
    <row r="117" spans="1:2">
      <c r="A117" s="254" t="s">
        <v>378</v>
      </c>
      <c r="B117" s="257">
        <v>15</v>
      </c>
    </row>
    <row r="118" spans="1:2">
      <c r="A118" s="254" t="s">
        <v>389</v>
      </c>
      <c r="B118" s="258"/>
    </row>
    <row r="119" spans="1:2">
      <c r="A119" s="254" t="s">
        <v>391</v>
      </c>
      <c r="B119" s="258"/>
    </row>
    <row r="120" spans="1:2">
      <c r="A120" s="254" t="s">
        <v>402</v>
      </c>
      <c r="B120" s="258"/>
    </row>
    <row r="121" spans="1:2">
      <c r="A121" s="254" t="s">
        <v>405</v>
      </c>
      <c r="B121" s="258"/>
    </row>
    <row r="122" spans="1:2">
      <c r="A122" s="254" t="s">
        <v>414</v>
      </c>
      <c r="B122" s="257">
        <v>2</v>
      </c>
    </row>
    <row r="123" spans="1:2">
      <c r="A123" s="254" t="s">
        <v>529</v>
      </c>
      <c r="B123" s="258">
        <v>1</v>
      </c>
    </row>
    <row r="124" spans="1:2">
      <c r="A124" s="254" t="s">
        <v>1006</v>
      </c>
      <c r="B124" s="257"/>
    </row>
    <row r="125" spans="1:2">
      <c r="A125" s="254" t="s">
        <v>380</v>
      </c>
      <c r="B125" s="258">
        <v>2</v>
      </c>
    </row>
    <row r="126" spans="1:2">
      <c r="A126" s="254" t="s">
        <v>394</v>
      </c>
      <c r="B126" s="257">
        <v>6</v>
      </c>
    </row>
    <row r="127" spans="1:2">
      <c r="A127" s="254" t="s">
        <v>399</v>
      </c>
      <c r="B127" s="258"/>
    </row>
    <row r="128" spans="1:2">
      <c r="A128" s="254" t="s">
        <v>416</v>
      </c>
      <c r="B128" s="258"/>
    </row>
    <row r="129" spans="1:2">
      <c r="A129" s="254" t="s">
        <v>417</v>
      </c>
      <c r="B129" s="257"/>
    </row>
    <row r="130" spans="1:2">
      <c r="A130" s="254" t="s">
        <v>418</v>
      </c>
      <c r="B130" s="258"/>
    </row>
    <row r="131" spans="1:2">
      <c r="A131" s="255" t="s">
        <v>1006</v>
      </c>
      <c r="B131" s="20">
        <v>112</v>
      </c>
    </row>
    <row r="132" spans="1:2">
      <c r="A132" s="254" t="s">
        <v>1006</v>
      </c>
      <c r="B132" s="258"/>
    </row>
    <row r="133" spans="1:2">
      <c r="A133" s="254" t="s">
        <v>17</v>
      </c>
      <c r="B133" s="257">
        <v>9</v>
      </c>
    </row>
    <row r="134" spans="1:2">
      <c r="A134" s="254" t="s">
        <v>23</v>
      </c>
      <c r="B134" s="258">
        <v>2</v>
      </c>
    </row>
    <row r="135" spans="1:2">
      <c r="A135" s="254" t="s">
        <v>28</v>
      </c>
      <c r="B135" s="258"/>
    </row>
    <row r="136" spans="1:2">
      <c r="A136" s="254" t="s">
        <v>542</v>
      </c>
      <c r="B136" s="258"/>
    </row>
    <row r="137" spans="1:2">
      <c r="A137" s="254" t="s">
        <v>38</v>
      </c>
      <c r="B137" s="257">
        <v>3</v>
      </c>
    </row>
    <row r="138" spans="1:2">
      <c r="A138" s="254" t="s">
        <v>41</v>
      </c>
      <c r="B138" s="258"/>
    </row>
    <row r="139" spans="1:2">
      <c r="A139" s="254" t="s">
        <v>44</v>
      </c>
      <c r="B139" s="257">
        <v>3</v>
      </c>
    </row>
    <row r="140" spans="1:2">
      <c r="A140" s="254" t="s">
        <v>51</v>
      </c>
      <c r="B140" s="258"/>
    </row>
    <row r="141" spans="1:2">
      <c r="A141" s="254" t="s">
        <v>715</v>
      </c>
      <c r="B141" s="257">
        <v>10</v>
      </c>
    </row>
    <row r="142" spans="1:2">
      <c r="A142" s="254" t="s">
        <v>58</v>
      </c>
      <c r="B142" s="258">
        <v>3</v>
      </c>
    </row>
    <row r="143" spans="1:2">
      <c r="A143" s="254" t="s">
        <v>1006</v>
      </c>
      <c r="B143" s="258"/>
    </row>
    <row r="144" spans="1:2">
      <c r="A144" s="254" t="s">
        <v>22</v>
      </c>
      <c r="B144" s="258"/>
    </row>
    <row r="145" spans="1:2">
      <c r="A145" s="254" t="s">
        <v>27</v>
      </c>
      <c r="B145" s="257">
        <v>3</v>
      </c>
    </row>
    <row r="146" spans="1:2">
      <c r="A146" s="254" t="s">
        <v>43</v>
      </c>
      <c r="B146" s="257">
        <v>5</v>
      </c>
    </row>
    <row r="147" spans="1:2">
      <c r="A147" s="254" t="s">
        <v>45</v>
      </c>
      <c r="B147" s="258"/>
    </row>
    <row r="148" spans="1:2">
      <c r="A148" s="254" t="s">
        <v>543</v>
      </c>
      <c r="B148" s="257">
        <v>1</v>
      </c>
    </row>
    <row r="149" spans="1:2">
      <c r="A149" s="254" t="s">
        <v>49</v>
      </c>
      <c r="B149" s="258">
        <v>1</v>
      </c>
    </row>
    <row r="150" spans="1:2">
      <c r="A150" s="254" t="s">
        <v>53</v>
      </c>
      <c r="B150" s="257"/>
    </row>
    <row r="151" spans="1:2">
      <c r="A151" s="254" t="s">
        <v>55</v>
      </c>
      <c r="B151" s="258"/>
    </row>
    <row r="152" spans="1:2">
      <c r="A152" s="254" t="s">
        <v>1006</v>
      </c>
      <c r="B152" s="258"/>
    </row>
    <row r="153" spans="1:2">
      <c r="A153" s="254" t="s">
        <v>25</v>
      </c>
      <c r="B153" s="258"/>
    </row>
    <row r="154" spans="1:2">
      <c r="A154" s="254" t="s">
        <v>39</v>
      </c>
      <c r="B154" s="257">
        <v>9</v>
      </c>
    </row>
    <row r="155" spans="1:2">
      <c r="A155" s="254" t="s">
        <v>47</v>
      </c>
      <c r="B155" s="257"/>
    </row>
    <row r="156" spans="1:2">
      <c r="A156" s="254" t="s">
        <v>52</v>
      </c>
      <c r="B156" s="257">
        <v>1</v>
      </c>
    </row>
    <row r="157" spans="1:2">
      <c r="A157" s="254" t="s">
        <v>60</v>
      </c>
      <c r="B157" s="257">
        <v>16</v>
      </c>
    </row>
    <row r="158" spans="1:2">
      <c r="A158" s="254" t="s">
        <v>59</v>
      </c>
      <c r="B158" s="257"/>
    </row>
    <row r="159" spans="1:2">
      <c r="A159" s="254" t="s">
        <v>63</v>
      </c>
      <c r="B159" s="257"/>
    </row>
    <row r="160" spans="1:2">
      <c r="A160" s="254" t="s">
        <v>1006</v>
      </c>
      <c r="B160" s="258"/>
    </row>
    <row r="161" spans="1:2">
      <c r="A161" s="254" t="s">
        <v>36</v>
      </c>
      <c r="B161" s="258"/>
    </row>
    <row r="162" spans="1:2">
      <c r="A162" s="254" t="s">
        <v>37</v>
      </c>
      <c r="B162" s="257">
        <v>2</v>
      </c>
    </row>
    <row r="163" spans="1:2">
      <c r="A163" s="254" t="s">
        <v>46</v>
      </c>
      <c r="B163" s="257">
        <v>4</v>
      </c>
    </row>
    <row r="164" spans="1:2">
      <c r="A164" s="254" t="s">
        <v>40</v>
      </c>
      <c r="B164" s="257">
        <v>2</v>
      </c>
    </row>
    <row r="165" spans="1:2">
      <c r="A165" s="254" t="s">
        <v>54</v>
      </c>
      <c r="B165" s="258"/>
    </row>
    <row r="166" spans="1:2">
      <c r="A166" s="254" t="s">
        <v>61</v>
      </c>
      <c r="B166" s="257">
        <v>17</v>
      </c>
    </row>
    <row r="167" spans="1:2">
      <c r="A167" s="254" t="s">
        <v>62</v>
      </c>
      <c r="B167" s="258"/>
    </row>
    <row r="168" spans="1:2">
      <c r="A168" s="254" t="s">
        <v>1006</v>
      </c>
      <c r="B168" s="258"/>
    </row>
    <row r="169" spans="1:2">
      <c r="A169" s="254" t="s">
        <v>19</v>
      </c>
      <c r="B169" s="258"/>
    </row>
    <row r="170" spans="1:2">
      <c r="A170" s="254" t="s">
        <v>20</v>
      </c>
      <c r="B170" s="257">
        <v>3</v>
      </c>
    </row>
    <row r="171" spans="1:2">
      <c r="A171" s="254" t="s">
        <v>26</v>
      </c>
      <c r="B171" s="258"/>
    </row>
    <row r="172" spans="1:2">
      <c r="A172" s="254" t="s">
        <v>42</v>
      </c>
      <c r="B172" s="257">
        <v>1</v>
      </c>
    </row>
    <row r="173" spans="1:2">
      <c r="A173" s="254" t="s">
        <v>48</v>
      </c>
      <c r="B173" s="258"/>
    </row>
    <row r="174" spans="1:2">
      <c r="A174" s="254" t="s">
        <v>50</v>
      </c>
      <c r="B174" s="257">
        <v>4</v>
      </c>
    </row>
    <row r="175" spans="1:2">
      <c r="A175" s="254" t="s">
        <v>545</v>
      </c>
      <c r="B175" s="258"/>
    </row>
    <row r="176" spans="1:2">
      <c r="A176" s="254" t="s">
        <v>1001</v>
      </c>
      <c r="B176" s="257">
        <v>5</v>
      </c>
    </row>
    <row r="177" spans="1:2">
      <c r="A177" s="254" t="s">
        <v>56</v>
      </c>
      <c r="B177" s="258"/>
    </row>
    <row r="178" spans="1:2">
      <c r="A178" s="254" t="s">
        <v>57</v>
      </c>
      <c r="B178" s="257">
        <v>5</v>
      </c>
    </row>
    <row r="179" spans="1:2">
      <c r="A179" s="255" t="s">
        <v>1006</v>
      </c>
      <c r="B179" s="20">
        <v>109</v>
      </c>
    </row>
    <row r="180" spans="1:2">
      <c r="A180" s="254" t="s">
        <v>1006</v>
      </c>
      <c r="B180" s="258"/>
    </row>
    <row r="181" spans="1:2">
      <c r="A181" s="254" t="s">
        <v>70</v>
      </c>
      <c r="B181" s="257"/>
    </row>
    <row r="182" spans="1:2">
      <c r="A182" s="254" t="s">
        <v>81</v>
      </c>
      <c r="B182" s="257">
        <v>17</v>
      </c>
    </row>
    <row r="183" spans="1:2">
      <c r="A183" s="254" t="s">
        <v>99</v>
      </c>
      <c r="B183" s="257"/>
    </row>
    <row r="184" spans="1:2">
      <c r="A184" s="254" t="s">
        <v>1006</v>
      </c>
      <c r="B184" s="258"/>
    </row>
    <row r="185" spans="1:2">
      <c r="A185" s="254" t="s">
        <v>79</v>
      </c>
      <c r="B185" s="257">
        <v>9</v>
      </c>
    </row>
    <row r="186" spans="1:2">
      <c r="A186" s="254" t="s">
        <v>87</v>
      </c>
      <c r="B186" s="257"/>
    </row>
    <row r="187" spans="1:2">
      <c r="A187" s="254" t="s">
        <v>90</v>
      </c>
      <c r="B187" s="258">
        <v>2</v>
      </c>
    </row>
    <row r="188" spans="1:2">
      <c r="A188" s="254" t="s">
        <v>95</v>
      </c>
      <c r="B188" s="258">
        <v>1</v>
      </c>
    </row>
    <row r="189" spans="1:2">
      <c r="A189" s="254" t="s">
        <v>558</v>
      </c>
      <c r="B189" s="257"/>
    </row>
    <row r="190" spans="1:2">
      <c r="A190" s="254" t="s">
        <v>106</v>
      </c>
      <c r="B190" s="257">
        <v>9</v>
      </c>
    </row>
    <row r="191" spans="1:2">
      <c r="A191" s="254" t="s">
        <v>1006</v>
      </c>
      <c r="B191" s="258"/>
    </row>
    <row r="192" spans="1:2">
      <c r="A192" s="254" t="s">
        <v>68</v>
      </c>
      <c r="B192" s="257"/>
    </row>
    <row r="193" spans="1:2">
      <c r="A193" s="254" t="s">
        <v>71</v>
      </c>
      <c r="B193" s="257">
        <v>2</v>
      </c>
    </row>
    <row r="194" spans="1:2">
      <c r="A194" s="254" t="s">
        <v>74</v>
      </c>
      <c r="B194" s="258">
        <v>7</v>
      </c>
    </row>
    <row r="195" spans="1:2">
      <c r="A195" s="254" t="s">
        <v>80</v>
      </c>
      <c r="B195" s="258"/>
    </row>
    <row r="196" spans="1:2">
      <c r="A196" s="254" t="s">
        <v>82</v>
      </c>
      <c r="B196" s="257">
        <v>9</v>
      </c>
    </row>
    <row r="197" spans="1:2">
      <c r="A197" s="254" t="s">
        <v>85</v>
      </c>
      <c r="B197" s="257">
        <v>7</v>
      </c>
    </row>
    <row r="198" spans="1:2">
      <c r="A198" s="254" t="s">
        <v>89</v>
      </c>
      <c r="B198" s="257"/>
    </row>
    <row r="199" spans="1:2">
      <c r="A199" s="254" t="s">
        <v>93</v>
      </c>
      <c r="B199" s="258"/>
    </row>
    <row r="200" spans="1:2">
      <c r="A200" s="254" t="s">
        <v>100</v>
      </c>
      <c r="B200" s="258"/>
    </row>
    <row r="201" spans="1:2">
      <c r="A201" s="254" t="s">
        <v>105</v>
      </c>
      <c r="B201" s="258"/>
    </row>
    <row r="202" spans="1:2">
      <c r="A202" s="254" t="s">
        <v>109</v>
      </c>
      <c r="B202" s="258"/>
    </row>
    <row r="203" spans="1:2">
      <c r="A203" s="254" t="s">
        <v>114</v>
      </c>
      <c r="B203" s="257"/>
    </row>
    <row r="204" spans="1:2">
      <c r="A204" s="254" t="s">
        <v>117</v>
      </c>
      <c r="B204" s="258"/>
    </row>
    <row r="205" spans="1:2">
      <c r="A205" s="254" t="s">
        <v>118</v>
      </c>
      <c r="B205" s="257">
        <v>1</v>
      </c>
    </row>
    <row r="206" spans="1:2">
      <c r="A206" s="254" t="s">
        <v>1006</v>
      </c>
      <c r="B206" s="257">
        <v>1</v>
      </c>
    </row>
    <row r="207" spans="1:2">
      <c r="A207" s="254" t="s">
        <v>77</v>
      </c>
      <c r="B207" s="258"/>
    </row>
    <row r="208" spans="1:2">
      <c r="A208" s="254" t="s">
        <v>86</v>
      </c>
      <c r="B208" s="257">
        <v>8</v>
      </c>
    </row>
    <row r="209" spans="1:2">
      <c r="A209" s="254" t="s">
        <v>88</v>
      </c>
      <c r="B209" s="257">
        <v>30</v>
      </c>
    </row>
    <row r="210" spans="1:2">
      <c r="A210" s="254" t="s">
        <v>94</v>
      </c>
      <c r="B210" s="258"/>
    </row>
    <row r="211" spans="1:2">
      <c r="A211" s="254" t="s">
        <v>102</v>
      </c>
      <c r="B211" s="257">
        <v>8</v>
      </c>
    </row>
    <row r="212" spans="1:2">
      <c r="A212" s="254" t="s">
        <v>530</v>
      </c>
      <c r="B212" s="257"/>
    </row>
    <row r="213" spans="1:2">
      <c r="A213" s="254" t="s">
        <v>112</v>
      </c>
      <c r="B213" s="258"/>
    </row>
    <row r="214" spans="1:2">
      <c r="A214" s="254" t="s">
        <v>115</v>
      </c>
      <c r="B214" s="257">
        <v>13</v>
      </c>
    </row>
    <row r="215" spans="1:2">
      <c r="A215" s="254" t="s">
        <v>119</v>
      </c>
      <c r="B215" s="258"/>
    </row>
    <row r="216" spans="1:2">
      <c r="A216" s="254" t="s">
        <v>121</v>
      </c>
      <c r="B216" s="257">
        <v>7</v>
      </c>
    </row>
    <row r="217" spans="1:2">
      <c r="A217" s="254" t="s">
        <v>1006</v>
      </c>
      <c r="B217" s="258"/>
    </row>
    <row r="218" spans="1:2">
      <c r="A218" s="254" t="s">
        <v>73</v>
      </c>
      <c r="B218" s="257">
        <v>1</v>
      </c>
    </row>
    <row r="219" spans="1:2">
      <c r="A219" s="254" t="s">
        <v>75</v>
      </c>
      <c r="B219" s="258">
        <v>3</v>
      </c>
    </row>
    <row r="220" spans="1:2">
      <c r="A220" s="254" t="s">
        <v>92</v>
      </c>
      <c r="B220" s="258"/>
    </row>
    <row r="221" spans="1:2">
      <c r="A221" s="254" t="s">
        <v>97</v>
      </c>
      <c r="B221" s="258"/>
    </row>
    <row r="222" spans="1:2">
      <c r="A222" s="254" t="s">
        <v>103</v>
      </c>
      <c r="B222" s="257">
        <v>6</v>
      </c>
    </row>
    <row r="223" spans="1:2">
      <c r="A223" s="254" t="s">
        <v>104</v>
      </c>
      <c r="B223" s="257"/>
    </row>
    <row r="224" spans="1:2">
      <c r="A224" s="254" t="s">
        <v>107</v>
      </c>
      <c r="B224" s="257">
        <v>1</v>
      </c>
    </row>
    <row r="225" spans="1:2">
      <c r="A225" s="254" t="s">
        <v>1006</v>
      </c>
      <c r="B225" s="258"/>
    </row>
    <row r="226" spans="1:2">
      <c r="A226" s="254" t="s">
        <v>66</v>
      </c>
      <c r="B226" s="257">
        <v>1</v>
      </c>
    </row>
    <row r="227" spans="1:2">
      <c r="A227" s="254" t="s">
        <v>91</v>
      </c>
      <c r="B227" s="258"/>
    </row>
    <row r="228" spans="1:2">
      <c r="A228" s="254" t="s">
        <v>96</v>
      </c>
      <c r="B228" s="258"/>
    </row>
    <row r="229" spans="1:2">
      <c r="A229" s="254" t="s">
        <v>101</v>
      </c>
      <c r="B229" s="257"/>
    </row>
    <row r="230" spans="1:2">
      <c r="A230" s="254" t="s">
        <v>531</v>
      </c>
      <c r="B230" s="257">
        <v>6</v>
      </c>
    </row>
    <row r="231" spans="1:2">
      <c r="A231" s="254" t="s">
        <v>113</v>
      </c>
      <c r="B231" s="257">
        <v>3</v>
      </c>
    </row>
    <row r="232" spans="1:2">
      <c r="A232" s="254" t="s">
        <v>120</v>
      </c>
      <c r="B232" s="258"/>
    </row>
    <row r="233" spans="1:2">
      <c r="A233" s="255" t="s">
        <v>1006</v>
      </c>
      <c r="B233" s="20">
        <v>152</v>
      </c>
    </row>
    <row r="234" spans="1:2">
      <c r="A234" s="254" t="s">
        <v>124</v>
      </c>
      <c r="B234" s="258"/>
    </row>
    <row r="235" spans="1:2">
      <c r="A235" s="254" t="s">
        <v>125</v>
      </c>
      <c r="B235" s="258"/>
    </row>
    <row r="236" spans="1:2">
      <c r="A236" s="254" t="s">
        <v>126</v>
      </c>
      <c r="B236" s="257">
        <v>2</v>
      </c>
    </row>
    <row r="237" spans="1:2">
      <c r="A237" s="254" t="s">
        <v>127</v>
      </c>
      <c r="B237" s="258">
        <v>1</v>
      </c>
    </row>
    <row r="238" spans="1:2">
      <c r="A238" s="254" t="s">
        <v>128</v>
      </c>
      <c r="B238" s="257">
        <v>1</v>
      </c>
    </row>
    <row r="239" spans="1:2">
      <c r="A239" s="254" t="s">
        <v>129</v>
      </c>
      <c r="B239" s="257">
        <v>4</v>
      </c>
    </row>
    <row r="240" spans="1:2">
      <c r="A240" s="254" t="s">
        <v>532</v>
      </c>
      <c r="B240" s="257"/>
    </row>
    <row r="241" spans="1:2">
      <c r="A241" s="254" t="s">
        <v>132</v>
      </c>
      <c r="B241" s="258"/>
    </row>
    <row r="242" spans="1:2">
      <c r="A242" s="254" t="s">
        <v>133</v>
      </c>
      <c r="B242" s="258"/>
    </row>
    <row r="243" spans="1:2">
      <c r="A243" s="254" t="s">
        <v>134</v>
      </c>
      <c r="B243" s="257">
        <v>2</v>
      </c>
    </row>
    <row r="244" spans="1:2">
      <c r="A244" s="254" t="s">
        <v>135</v>
      </c>
      <c r="B244" s="257"/>
    </row>
    <row r="245" spans="1:2">
      <c r="A245" s="254" t="s">
        <v>136</v>
      </c>
      <c r="B245" s="257">
        <v>6</v>
      </c>
    </row>
    <row r="246" spans="1:2">
      <c r="A246" s="254" t="s">
        <v>137</v>
      </c>
      <c r="B246" s="257">
        <v>9</v>
      </c>
    </row>
    <row r="247" spans="1:2">
      <c r="A247" s="254" t="s">
        <v>138</v>
      </c>
      <c r="B247" s="257"/>
    </row>
    <row r="248" spans="1:2">
      <c r="A248" s="254" t="s">
        <v>139</v>
      </c>
      <c r="B248" s="257"/>
    </row>
    <row r="249" spans="1:2">
      <c r="A249" s="254" t="s">
        <v>140</v>
      </c>
      <c r="B249" s="258"/>
    </row>
    <row r="250" spans="1:2">
      <c r="A250" s="254" t="s">
        <v>141</v>
      </c>
      <c r="B250" s="258"/>
    </row>
    <row r="251" spans="1:2">
      <c r="A251" s="254" t="s">
        <v>142</v>
      </c>
      <c r="B251" s="257">
        <v>3</v>
      </c>
    </row>
    <row r="252" spans="1:2">
      <c r="A252" s="254" t="s">
        <v>143</v>
      </c>
      <c r="B252" s="258">
        <v>1</v>
      </c>
    </row>
    <row r="253" spans="1:2">
      <c r="A253" s="254" t="s">
        <v>144</v>
      </c>
      <c r="B253" s="257">
        <v>21</v>
      </c>
    </row>
    <row r="254" spans="1:2">
      <c r="A254" s="254" t="s">
        <v>145</v>
      </c>
      <c r="B254" s="257">
        <v>1</v>
      </c>
    </row>
    <row r="255" spans="1:2">
      <c r="A255" s="254" t="s">
        <v>146</v>
      </c>
      <c r="B255" s="257"/>
    </row>
    <row r="256" spans="1:2">
      <c r="A256" s="254" t="s">
        <v>147</v>
      </c>
      <c r="B256" s="258"/>
    </row>
    <row r="257" spans="1:2">
      <c r="A257" s="254" t="s">
        <v>148</v>
      </c>
      <c r="B257" s="258"/>
    </row>
    <row r="258" spans="1:2">
      <c r="A258" s="254" t="s">
        <v>149</v>
      </c>
      <c r="B258" s="258"/>
    </row>
    <row r="259" spans="1:2">
      <c r="A259" s="254" t="s">
        <v>150</v>
      </c>
      <c r="B259" s="258">
        <v>1</v>
      </c>
    </row>
    <row r="260" spans="1:2">
      <c r="A260" s="254" t="s">
        <v>151</v>
      </c>
      <c r="B260" s="257">
        <v>9</v>
      </c>
    </row>
    <row r="261" spans="1:2">
      <c r="A261" s="254" t="s">
        <v>152</v>
      </c>
      <c r="B261" s="257">
        <v>2</v>
      </c>
    </row>
    <row r="262" spans="1:2">
      <c r="A262" s="254" t="s">
        <v>153</v>
      </c>
      <c r="B262" s="258">
        <v>4</v>
      </c>
    </row>
    <row r="263" spans="1:2">
      <c r="A263" s="254" t="s">
        <v>154</v>
      </c>
      <c r="B263" s="258"/>
    </row>
    <row r="264" spans="1:2">
      <c r="A264" s="254" t="s">
        <v>155</v>
      </c>
      <c r="B264" s="258"/>
    </row>
    <row r="265" spans="1:2">
      <c r="A265" s="254" t="s">
        <v>156</v>
      </c>
      <c r="B265" s="257">
        <v>5</v>
      </c>
    </row>
    <row r="266" spans="1:2">
      <c r="A266" s="254" t="s">
        <v>533</v>
      </c>
      <c r="B266" s="257">
        <v>44</v>
      </c>
    </row>
    <row r="267" spans="1:2">
      <c r="A267" s="255" t="s">
        <v>1006</v>
      </c>
      <c r="B267" s="20">
        <v>116</v>
      </c>
    </row>
    <row r="268" spans="1:2">
      <c r="A268" s="254" t="s">
        <v>1006</v>
      </c>
      <c r="B268" s="258"/>
    </row>
    <row r="269" spans="1:2">
      <c r="A269" s="254" t="s">
        <v>254</v>
      </c>
      <c r="B269" s="257">
        <v>2</v>
      </c>
    </row>
    <row r="270" spans="1:2">
      <c r="A270" s="254" t="s">
        <v>294</v>
      </c>
      <c r="B270" s="257">
        <v>1</v>
      </c>
    </row>
    <row r="271" spans="1:2">
      <c r="A271" s="254" t="s">
        <v>302</v>
      </c>
      <c r="B271" s="258"/>
    </row>
    <row r="272" spans="1:2">
      <c r="A272" s="254" t="s">
        <v>318</v>
      </c>
      <c r="B272" s="257">
        <v>7</v>
      </c>
    </row>
    <row r="273" spans="1:2">
      <c r="A273" s="254" t="s">
        <v>322</v>
      </c>
      <c r="B273" s="257">
        <v>5</v>
      </c>
    </row>
    <row r="274" spans="1:2">
      <c r="A274" s="254" t="s">
        <v>325</v>
      </c>
      <c r="B274" s="258">
        <v>4</v>
      </c>
    </row>
    <row r="275" spans="1:2">
      <c r="A275" s="254" t="s">
        <v>1006</v>
      </c>
      <c r="B275" s="258"/>
    </row>
    <row r="276" spans="1:2">
      <c r="A276" s="254" t="s">
        <v>250</v>
      </c>
      <c r="B276" s="257">
        <v>16</v>
      </c>
    </row>
    <row r="277" spans="1:2">
      <c r="A277" s="254" t="s">
        <v>721</v>
      </c>
      <c r="B277" s="258"/>
    </row>
    <row r="278" spans="1:2">
      <c r="A278" s="254" t="s">
        <v>259</v>
      </c>
      <c r="B278" s="258"/>
    </row>
    <row r="279" spans="1:2">
      <c r="A279" s="254" t="s">
        <v>289</v>
      </c>
      <c r="B279" s="257">
        <v>8</v>
      </c>
    </row>
    <row r="280" spans="1:2">
      <c r="A280" s="254" t="s">
        <v>303</v>
      </c>
      <c r="B280" s="257">
        <v>6</v>
      </c>
    </row>
    <row r="281" spans="1:2">
      <c r="A281" s="254" t="s">
        <v>327</v>
      </c>
      <c r="B281" s="257">
        <v>2</v>
      </c>
    </row>
    <row r="282" spans="1:2">
      <c r="A282" s="254" t="s">
        <v>1006</v>
      </c>
      <c r="B282" s="257"/>
    </row>
    <row r="283" spans="1:2">
      <c r="A283" s="254" t="s">
        <v>536</v>
      </c>
      <c r="B283" s="257">
        <v>4</v>
      </c>
    </row>
    <row r="284" spans="1:2">
      <c r="A284" s="254" t="s">
        <v>269</v>
      </c>
      <c r="B284" s="258"/>
    </row>
    <row r="285" spans="1:2">
      <c r="A285" s="254" t="s">
        <v>279</v>
      </c>
      <c r="B285" s="258">
        <v>2</v>
      </c>
    </row>
    <row r="286" spans="1:2">
      <c r="A286" s="254" t="s">
        <v>283</v>
      </c>
      <c r="B286" s="257">
        <v>1</v>
      </c>
    </row>
    <row r="287" spans="1:2">
      <c r="A287" s="254" t="s">
        <v>296</v>
      </c>
      <c r="B287" s="257"/>
    </row>
    <row r="288" spans="1:2">
      <c r="A288" s="254" t="s">
        <v>317</v>
      </c>
      <c r="B288" s="257">
        <v>8</v>
      </c>
    </row>
    <row r="289" spans="1:2">
      <c r="A289" s="254" t="s">
        <v>1006</v>
      </c>
      <c r="B289" s="257"/>
    </row>
    <row r="290" spans="1:2">
      <c r="A290" s="254" t="s">
        <v>252</v>
      </c>
      <c r="B290" s="257">
        <v>12</v>
      </c>
    </row>
    <row r="291" spans="1:2">
      <c r="A291" s="254" t="s">
        <v>267</v>
      </c>
      <c r="B291" s="257">
        <v>1</v>
      </c>
    </row>
    <row r="292" spans="1:2">
      <c r="A292" s="254" t="s">
        <v>270</v>
      </c>
      <c r="B292" s="258">
        <v>2</v>
      </c>
    </row>
    <row r="293" spans="1:2">
      <c r="A293" s="254" t="s">
        <v>274</v>
      </c>
      <c r="B293" s="258"/>
    </row>
    <row r="294" spans="1:2">
      <c r="A294" s="254" t="s">
        <v>275</v>
      </c>
      <c r="B294" s="257"/>
    </row>
    <row r="295" spans="1:2">
      <c r="A295" s="254" t="s">
        <v>278</v>
      </c>
      <c r="B295" s="257">
        <v>7</v>
      </c>
    </row>
    <row r="296" spans="1:2">
      <c r="A296" s="254" t="s">
        <v>280</v>
      </c>
      <c r="B296" s="258">
        <v>1</v>
      </c>
    </row>
    <row r="297" spans="1:2">
      <c r="A297" s="254" t="s">
        <v>291</v>
      </c>
      <c r="B297" s="258">
        <v>1</v>
      </c>
    </row>
    <row r="298" spans="1:2">
      <c r="A298" s="254" t="s">
        <v>298</v>
      </c>
      <c r="B298" s="258"/>
    </row>
    <row r="299" spans="1:2">
      <c r="A299" s="254" t="s">
        <v>534</v>
      </c>
      <c r="B299" s="257">
        <v>3</v>
      </c>
    </row>
    <row r="300" spans="1:2">
      <c r="A300" s="254" t="s">
        <v>535</v>
      </c>
      <c r="B300" s="257">
        <v>3</v>
      </c>
    </row>
    <row r="301" spans="1:2">
      <c r="A301" s="254" t="s">
        <v>309</v>
      </c>
      <c r="B301" s="257">
        <v>5</v>
      </c>
    </row>
    <row r="302" spans="1:2">
      <c r="A302" s="254" t="s">
        <v>320</v>
      </c>
      <c r="B302" s="257">
        <v>2</v>
      </c>
    </row>
    <row r="303" spans="1:2">
      <c r="A303" s="254" t="s">
        <v>282</v>
      </c>
      <c r="B303" s="257">
        <v>3</v>
      </c>
    </row>
    <row r="304" spans="1:2">
      <c r="A304" s="254" t="s">
        <v>1006</v>
      </c>
      <c r="B304" s="258"/>
    </row>
    <row r="305" spans="1:2">
      <c r="A305" s="254" t="s">
        <v>248</v>
      </c>
      <c r="B305" s="258">
        <v>1</v>
      </c>
    </row>
    <row r="306" spans="1:2">
      <c r="A306" s="254" t="s">
        <v>255</v>
      </c>
      <c r="B306" s="258"/>
    </row>
    <row r="307" spans="1:2">
      <c r="A307" s="254" t="s">
        <v>265</v>
      </c>
      <c r="B307" s="258"/>
    </row>
    <row r="308" spans="1:2">
      <c r="A308" s="254" t="s">
        <v>266</v>
      </c>
      <c r="B308" s="257">
        <v>5</v>
      </c>
    </row>
    <row r="309" spans="1:2">
      <c r="A309" s="254" t="s">
        <v>276</v>
      </c>
      <c r="B309" s="258">
        <v>3</v>
      </c>
    </row>
    <row r="310" spans="1:2">
      <c r="A310" s="254" t="s">
        <v>284</v>
      </c>
      <c r="B310" s="257">
        <v>2</v>
      </c>
    </row>
    <row r="311" spans="1:2">
      <c r="A311" s="254" t="s">
        <v>286</v>
      </c>
      <c r="B311" s="258"/>
    </row>
    <row r="312" spans="1:2">
      <c r="A312" s="254" t="s">
        <v>299</v>
      </c>
      <c r="B312" s="257">
        <v>5</v>
      </c>
    </row>
    <row r="313" spans="1:2">
      <c r="A313" s="62" t="s">
        <v>799</v>
      </c>
      <c r="B313" s="258">
        <v>3</v>
      </c>
    </row>
    <row r="314" spans="1:2">
      <c r="A314" s="254" t="s">
        <v>307</v>
      </c>
      <c r="B314" s="258"/>
    </row>
    <row r="315" spans="1:2">
      <c r="A315" s="254" t="s">
        <v>310</v>
      </c>
      <c r="B315" s="258"/>
    </row>
    <row r="316" spans="1:2">
      <c r="A316" s="254" t="s">
        <v>313</v>
      </c>
      <c r="B316" s="258"/>
    </row>
    <row r="317" spans="1:2">
      <c r="A317" s="254" t="s">
        <v>314</v>
      </c>
      <c r="B317" s="257">
        <v>9</v>
      </c>
    </row>
    <row r="318" spans="1:2">
      <c r="A318" s="254" t="s">
        <v>1006</v>
      </c>
      <c r="B318" s="258"/>
    </row>
    <row r="319" spans="1:2">
      <c r="A319" s="254" t="s">
        <v>257</v>
      </c>
      <c r="B319" s="257">
        <v>4</v>
      </c>
    </row>
    <row r="320" spans="1:2">
      <c r="A320" s="254" t="s">
        <v>292</v>
      </c>
      <c r="B320" s="257">
        <v>3</v>
      </c>
    </row>
    <row r="321" spans="1:2">
      <c r="A321" s="254" t="s">
        <v>304</v>
      </c>
      <c r="B321" s="257">
        <v>10</v>
      </c>
    </row>
    <row r="322" spans="1:2">
      <c r="A322" s="254" t="s">
        <v>315</v>
      </c>
      <c r="B322" s="257">
        <v>4</v>
      </c>
    </row>
    <row r="323" spans="1:2">
      <c r="A323" s="254" t="s">
        <v>319</v>
      </c>
      <c r="B323" s="257">
        <v>12</v>
      </c>
    </row>
    <row r="324" spans="1:2">
      <c r="A324" s="254" t="s">
        <v>1006</v>
      </c>
      <c r="B324" s="258"/>
    </row>
    <row r="325" spans="1:2">
      <c r="A325" s="254" t="s">
        <v>272</v>
      </c>
      <c r="B325" s="257">
        <v>9</v>
      </c>
    </row>
    <row r="326" spans="1:2">
      <c r="A326" s="254" t="s">
        <v>273</v>
      </c>
      <c r="B326" s="258"/>
    </row>
    <row r="327" spans="1:2">
      <c r="A327" s="254" t="s">
        <v>277</v>
      </c>
      <c r="B327" s="257">
        <v>4</v>
      </c>
    </row>
    <row r="328" spans="1:2">
      <c r="A328" s="254" t="s">
        <v>290</v>
      </c>
      <c r="B328" s="257">
        <v>1</v>
      </c>
    </row>
    <row r="329" spans="1:2">
      <c r="A329" s="254" t="s">
        <v>295</v>
      </c>
      <c r="B329" s="257">
        <v>5</v>
      </c>
    </row>
    <row r="330" spans="1:2">
      <c r="A330" s="254" t="s">
        <v>297</v>
      </c>
      <c r="B330" s="257">
        <v>6</v>
      </c>
    </row>
    <row r="331" spans="1:2">
      <c r="A331" s="254" t="s">
        <v>305</v>
      </c>
      <c r="B331" s="258"/>
    </row>
    <row r="332" spans="1:2">
      <c r="A332" s="254" t="s">
        <v>306</v>
      </c>
      <c r="B332" s="258"/>
    </row>
    <row r="333" spans="1:2">
      <c r="A333" s="254" t="s">
        <v>308</v>
      </c>
      <c r="B333" s="258"/>
    </row>
    <row r="334" spans="1:2">
      <c r="A334" s="254" t="s">
        <v>316</v>
      </c>
      <c r="B334" s="257">
        <v>2</v>
      </c>
    </row>
    <row r="335" spans="1:2">
      <c r="A335" s="254" t="s">
        <v>323</v>
      </c>
      <c r="B335" s="257">
        <v>4</v>
      </c>
    </row>
    <row r="336" spans="1:2">
      <c r="A336" s="254" t="s">
        <v>1006</v>
      </c>
      <c r="B336" s="257"/>
    </row>
    <row r="337" spans="1:2">
      <c r="A337" s="254" t="s">
        <v>245</v>
      </c>
      <c r="B337" s="258"/>
    </row>
    <row r="338" spans="1:2">
      <c r="A338" s="254" t="s">
        <v>246</v>
      </c>
      <c r="B338" s="258"/>
    </row>
    <row r="339" spans="1:2">
      <c r="A339" s="254" t="s">
        <v>258</v>
      </c>
      <c r="B339" s="257">
        <v>12</v>
      </c>
    </row>
    <row r="340" spans="1:2">
      <c r="A340" s="254" t="s">
        <v>264</v>
      </c>
      <c r="B340" s="258"/>
    </row>
    <row r="341" spans="1:2">
      <c r="A341" s="254" t="s">
        <v>281</v>
      </c>
      <c r="B341" s="257">
        <v>4</v>
      </c>
    </row>
    <row r="342" spans="1:2">
      <c r="A342" s="254" t="s">
        <v>1002</v>
      </c>
      <c r="B342" s="258">
        <v>3</v>
      </c>
    </row>
    <row r="343" spans="1:2">
      <c r="A343" s="254" t="s">
        <v>326</v>
      </c>
      <c r="B343" s="258"/>
    </row>
    <row r="344" spans="1:2">
      <c r="A344" s="256" t="s">
        <v>1003</v>
      </c>
      <c r="B344" s="258">
        <v>4</v>
      </c>
    </row>
    <row r="345" spans="1:2">
      <c r="A345" s="255" t="s">
        <v>1006</v>
      </c>
      <c r="B345" s="20">
        <v>221</v>
      </c>
    </row>
    <row r="346" spans="1:2">
      <c r="A346" s="254" t="s">
        <v>537</v>
      </c>
      <c r="B346" s="257">
        <v>7</v>
      </c>
    </row>
    <row r="347" spans="1:2">
      <c r="A347" s="254" t="s">
        <v>340</v>
      </c>
      <c r="B347" s="257">
        <v>28</v>
      </c>
    </row>
    <row r="348" spans="1:2">
      <c r="A348" s="254" t="s">
        <v>1006</v>
      </c>
      <c r="B348" s="257"/>
    </row>
    <row r="349" spans="1:2">
      <c r="A349" s="254" t="s">
        <v>709</v>
      </c>
      <c r="B349" s="258"/>
    </row>
    <row r="350" spans="1:2">
      <c r="A350" s="254" t="s">
        <v>343</v>
      </c>
      <c r="B350" s="257">
        <v>7</v>
      </c>
    </row>
    <row r="351" spans="1:2">
      <c r="A351" s="254" t="s">
        <v>345</v>
      </c>
      <c r="B351" s="258"/>
    </row>
    <row r="352" spans="1:2">
      <c r="A352" s="254" t="s">
        <v>351</v>
      </c>
      <c r="B352" s="257">
        <v>2</v>
      </c>
    </row>
    <row r="353" spans="1:2">
      <c r="A353" s="254" t="s">
        <v>352</v>
      </c>
      <c r="B353" s="257">
        <v>5</v>
      </c>
    </row>
    <row r="354" spans="1:2">
      <c r="A354" s="254" t="s">
        <v>553</v>
      </c>
      <c r="B354" s="257">
        <v>13</v>
      </c>
    </row>
    <row r="355" spans="1:2">
      <c r="A355" s="254" t="s">
        <v>366</v>
      </c>
      <c r="B355" s="257">
        <v>8</v>
      </c>
    </row>
    <row r="356" spans="1:2">
      <c r="A356" s="254" t="s">
        <v>369</v>
      </c>
      <c r="B356" s="257">
        <v>1</v>
      </c>
    </row>
    <row r="357" spans="1:2">
      <c r="A357" s="254" t="s">
        <v>370</v>
      </c>
      <c r="B357" s="258"/>
    </row>
    <row r="358" spans="1:2">
      <c r="A358" s="254" t="s">
        <v>360</v>
      </c>
      <c r="B358" s="257">
        <v>7</v>
      </c>
    </row>
    <row r="359" spans="1:2">
      <c r="A359" s="254" t="s">
        <v>371</v>
      </c>
      <c r="B359" s="257"/>
    </row>
    <row r="360" spans="1:2">
      <c r="A360" s="254" t="s">
        <v>1006</v>
      </c>
      <c r="B360" s="258"/>
    </row>
    <row r="361" spans="1:2">
      <c r="A361" s="254" t="s">
        <v>356</v>
      </c>
      <c r="B361" s="257">
        <v>9</v>
      </c>
    </row>
    <row r="362" spans="1:2">
      <c r="A362" s="254" t="s">
        <v>331</v>
      </c>
      <c r="B362" s="257">
        <v>4</v>
      </c>
    </row>
    <row r="363" spans="1:2">
      <c r="A363" s="254" t="s">
        <v>335</v>
      </c>
      <c r="B363" s="258"/>
    </row>
    <row r="364" spans="1:2">
      <c r="A364" s="254" t="s">
        <v>344</v>
      </c>
      <c r="B364" s="257">
        <v>2</v>
      </c>
    </row>
    <row r="365" spans="1:2">
      <c r="A365" s="254" t="s">
        <v>353</v>
      </c>
      <c r="B365" s="257">
        <v>5</v>
      </c>
    </row>
    <row r="366" spans="1:2">
      <c r="A366" s="254" t="s">
        <v>357</v>
      </c>
      <c r="B366" s="258">
        <v>1</v>
      </c>
    </row>
    <row r="367" spans="1:2">
      <c r="A367" s="254" t="s">
        <v>372</v>
      </c>
      <c r="B367" s="257">
        <v>6</v>
      </c>
    </row>
    <row r="368" spans="1:2">
      <c r="A368" s="254" t="s">
        <v>374</v>
      </c>
      <c r="B368" s="258"/>
    </row>
    <row r="369" spans="1:2">
      <c r="A369" s="254" t="s">
        <v>1006</v>
      </c>
      <c r="B369" s="259"/>
    </row>
    <row r="370" spans="1:2">
      <c r="A370" s="254" t="s">
        <v>333</v>
      </c>
      <c r="B370" s="257"/>
    </row>
    <row r="371" spans="1:2">
      <c r="A371" s="254" t="s">
        <v>341</v>
      </c>
      <c r="B371" s="257">
        <v>8</v>
      </c>
    </row>
    <row r="372" spans="1:2">
      <c r="A372" s="254" t="s">
        <v>710</v>
      </c>
      <c r="B372" s="258">
        <v>2</v>
      </c>
    </row>
    <row r="373" spans="1:2">
      <c r="A373" s="254" t="s">
        <v>346</v>
      </c>
      <c r="B373" s="257"/>
    </row>
    <row r="374" spans="1:2">
      <c r="A374" s="254" t="s">
        <v>347</v>
      </c>
      <c r="B374" s="258"/>
    </row>
    <row r="375" spans="1:2">
      <c r="A375" s="254" t="s">
        <v>359</v>
      </c>
      <c r="B375" s="257">
        <v>2</v>
      </c>
    </row>
    <row r="376" spans="1:2">
      <c r="A376" s="254" t="s">
        <v>362</v>
      </c>
      <c r="B376" s="257">
        <v>5</v>
      </c>
    </row>
    <row r="377" spans="1:2">
      <c r="A377" s="254" t="s">
        <v>367</v>
      </c>
      <c r="B377" s="257"/>
    </row>
    <row r="378" spans="1:2">
      <c r="A378" s="254" t="s">
        <v>554</v>
      </c>
      <c r="B378" s="258">
        <v>1</v>
      </c>
    </row>
    <row r="379" spans="1:2">
      <c r="A379" s="254" t="s">
        <v>1006</v>
      </c>
      <c r="B379" s="258">
        <v>1</v>
      </c>
    </row>
    <row r="380" spans="1:2">
      <c r="A380" s="254" t="s">
        <v>329</v>
      </c>
      <c r="B380" s="257">
        <v>4</v>
      </c>
    </row>
    <row r="381" spans="1:2">
      <c r="A381" s="254" t="s">
        <v>350</v>
      </c>
      <c r="B381" s="257">
        <v>11</v>
      </c>
    </row>
    <row r="382" spans="1:2">
      <c r="A382" s="254" t="s">
        <v>354</v>
      </c>
      <c r="B382" s="257">
        <v>1</v>
      </c>
    </row>
    <row r="383" spans="1:2">
      <c r="A383" s="254" t="s">
        <v>358</v>
      </c>
      <c r="B383" s="257">
        <v>3</v>
      </c>
    </row>
    <row r="384" spans="1:2">
      <c r="A384" s="254" t="s">
        <v>361</v>
      </c>
      <c r="B384" s="257">
        <v>11</v>
      </c>
    </row>
    <row r="385" spans="1:2">
      <c r="A385" s="254" t="s">
        <v>365</v>
      </c>
      <c r="B385" s="258">
        <v>1</v>
      </c>
    </row>
    <row r="386" spans="1:2">
      <c r="A386" s="254" t="s">
        <v>373</v>
      </c>
      <c r="B386" s="258"/>
    </row>
    <row r="387" spans="1:2">
      <c r="A387" s="254" t="s">
        <v>375</v>
      </c>
      <c r="B387" s="257">
        <v>26</v>
      </c>
    </row>
    <row r="388" spans="1:2">
      <c r="A388" s="254" t="s">
        <v>364</v>
      </c>
      <c r="B388" s="258"/>
    </row>
    <row r="389" spans="1:2">
      <c r="A389" s="263"/>
      <c r="B389" s="264">
        <v>181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9"/>
  <sheetViews>
    <sheetView workbookViewId="0">
      <selection activeCell="F8" sqref="F8"/>
    </sheetView>
  </sheetViews>
  <sheetFormatPr defaultRowHeight="15"/>
  <cols>
    <col min="1" max="1" width="34.85546875" style="1" customWidth="1"/>
    <col min="3" max="3" width="34.85546875" style="1" customWidth="1"/>
  </cols>
  <sheetData>
    <row r="1" spans="1:3">
      <c r="A1" s="3" t="s">
        <v>245</v>
      </c>
      <c r="C1" s="4"/>
    </row>
    <row r="2" spans="1:3">
      <c r="A2" s="3" t="s">
        <v>182</v>
      </c>
      <c r="C2" s="291" t="s">
        <v>2</v>
      </c>
    </row>
    <row r="3" spans="1:3">
      <c r="A3" s="3" t="s">
        <v>17</v>
      </c>
      <c r="C3" s="292"/>
    </row>
    <row r="4" spans="1:3">
      <c r="A4" s="3" t="s">
        <v>246</v>
      </c>
      <c r="C4" s="3" t="s">
        <v>245</v>
      </c>
    </row>
    <row r="5" spans="1:3">
      <c r="A5" s="3" t="s">
        <v>19</v>
      </c>
      <c r="C5" s="3" t="s">
        <v>182</v>
      </c>
    </row>
    <row r="6" spans="1:3">
      <c r="A6" s="3" t="s">
        <v>248</v>
      </c>
      <c r="C6" s="3" t="s">
        <v>17</v>
      </c>
    </row>
    <row r="7" spans="1:3">
      <c r="A7" s="3" t="s">
        <v>250</v>
      </c>
      <c r="C7" s="3" t="s">
        <v>246</v>
      </c>
    </row>
    <row r="8" spans="1:3">
      <c r="A8" s="3" t="s">
        <v>66</v>
      </c>
      <c r="C8" s="3" t="s">
        <v>19</v>
      </c>
    </row>
    <row r="9" spans="1:3">
      <c r="A9" s="3" t="s">
        <v>124</v>
      </c>
      <c r="C9" s="3" t="s">
        <v>248</v>
      </c>
    </row>
    <row r="10" spans="1:3">
      <c r="A10" s="3" t="s">
        <v>125</v>
      </c>
      <c r="C10" s="3" t="s">
        <v>250</v>
      </c>
    </row>
    <row r="11" spans="1:3">
      <c r="A11" s="3" t="s">
        <v>421</v>
      </c>
      <c r="C11" s="3" t="s">
        <v>66</v>
      </c>
    </row>
    <row r="12" spans="1:3">
      <c r="A12" s="3" t="s">
        <v>183</v>
      </c>
      <c r="C12" s="3" t="s">
        <v>124</v>
      </c>
    </row>
    <row r="13" spans="1:3">
      <c r="A13" s="3" t="s">
        <v>68</v>
      </c>
      <c r="C13" s="3" t="s">
        <v>125</v>
      </c>
    </row>
    <row r="14" spans="1:3">
      <c r="A14" s="3" t="s">
        <v>252</v>
      </c>
      <c r="C14" s="3" t="s">
        <v>421</v>
      </c>
    </row>
    <row r="15" spans="1:3">
      <c r="A15" s="3" t="s">
        <v>20</v>
      </c>
      <c r="C15" s="3" t="s">
        <v>183</v>
      </c>
    </row>
    <row r="16" spans="1:3">
      <c r="A16" s="3" t="s">
        <v>329</v>
      </c>
      <c r="C16" s="3" t="s">
        <v>68</v>
      </c>
    </row>
    <row r="17" spans="1:3">
      <c r="A17" s="3" t="s">
        <v>70</v>
      </c>
      <c r="C17" s="3" t="s">
        <v>252</v>
      </c>
    </row>
    <row r="18" spans="1:3">
      <c r="A18" s="3" t="s">
        <v>126</v>
      </c>
      <c r="C18" s="3" t="s">
        <v>20</v>
      </c>
    </row>
    <row r="19" spans="1:3">
      <c r="A19" s="3" t="s">
        <v>378</v>
      </c>
      <c r="C19" s="3" t="s">
        <v>329</v>
      </c>
    </row>
    <row r="20" spans="1:3">
      <c r="A20" s="3" t="s">
        <v>22</v>
      </c>
      <c r="C20" s="3" t="s">
        <v>70</v>
      </c>
    </row>
    <row r="21" spans="1:3">
      <c r="A21" s="3" t="s">
        <v>185</v>
      </c>
      <c r="C21" s="3" t="s">
        <v>126</v>
      </c>
    </row>
    <row r="22" spans="1:3">
      <c r="A22" s="3" t="s">
        <v>187</v>
      </c>
      <c r="C22" s="3" t="s">
        <v>378</v>
      </c>
    </row>
    <row r="23" spans="1:3">
      <c r="A23" s="3" t="s">
        <v>23</v>
      </c>
      <c r="C23" s="3" t="s">
        <v>22</v>
      </c>
    </row>
    <row r="24" spans="1:3">
      <c r="A24" s="3" t="s">
        <v>189</v>
      </c>
      <c r="C24" s="3" t="s">
        <v>185</v>
      </c>
    </row>
    <row r="25" spans="1:3">
      <c r="A25" s="3" t="s">
        <v>25</v>
      </c>
      <c r="C25" s="3" t="s">
        <v>187</v>
      </c>
    </row>
    <row r="26" spans="1:3">
      <c r="A26" s="3" t="s">
        <v>331</v>
      </c>
      <c r="C26" s="3" t="s">
        <v>23</v>
      </c>
    </row>
    <row r="27" spans="1:3">
      <c r="A27" s="3" t="s">
        <v>254</v>
      </c>
      <c r="C27" s="3" t="s">
        <v>189</v>
      </c>
    </row>
    <row r="28" spans="1:3">
      <c r="A28" s="3" t="s">
        <v>423</v>
      </c>
      <c r="C28" s="3" t="s">
        <v>25</v>
      </c>
    </row>
    <row r="29" spans="1:3">
      <c r="A29" s="3" t="s">
        <v>71</v>
      </c>
      <c r="C29" s="3" t="s">
        <v>331</v>
      </c>
    </row>
    <row r="30" spans="1:3">
      <c r="A30" s="3" t="s">
        <v>73</v>
      </c>
      <c r="C30" s="3" t="s">
        <v>254</v>
      </c>
    </row>
    <row r="31" spans="1:3">
      <c r="A31" s="3" t="s">
        <v>127</v>
      </c>
      <c r="C31" s="3" t="s">
        <v>423</v>
      </c>
    </row>
    <row r="32" spans="1:3">
      <c r="A32" s="3" t="s">
        <v>74</v>
      </c>
      <c r="C32" s="3" t="s">
        <v>71</v>
      </c>
    </row>
    <row r="33" spans="1:3">
      <c r="A33" s="3" t="s">
        <v>75</v>
      </c>
      <c r="C33" s="3" t="s">
        <v>73</v>
      </c>
    </row>
    <row r="34" spans="1:3">
      <c r="A34" s="3" t="s">
        <v>128</v>
      </c>
      <c r="C34" s="3" t="s">
        <v>127</v>
      </c>
    </row>
    <row r="35" spans="1:3">
      <c r="A35" s="3" t="s">
        <v>380</v>
      </c>
      <c r="C35" s="3" t="s">
        <v>74</v>
      </c>
    </row>
    <row r="36" spans="1:3">
      <c r="A36" s="3" t="s">
        <v>77</v>
      </c>
      <c r="C36" s="3" t="s">
        <v>75</v>
      </c>
    </row>
    <row r="37" spans="1:3">
      <c r="A37" s="3" t="s">
        <v>26</v>
      </c>
      <c r="C37" s="3" t="s">
        <v>128</v>
      </c>
    </row>
    <row r="38" spans="1:3">
      <c r="A38" s="3" t="s">
        <v>191</v>
      </c>
      <c r="C38" s="3" t="s">
        <v>380</v>
      </c>
    </row>
    <row r="39" spans="1:3">
      <c r="A39" s="3" t="s">
        <v>193</v>
      </c>
      <c r="C39" s="3" t="s">
        <v>77</v>
      </c>
    </row>
    <row r="40" spans="1:3">
      <c r="A40" s="3" t="s">
        <v>425</v>
      </c>
      <c r="C40" s="3" t="s">
        <v>26</v>
      </c>
    </row>
    <row r="41" spans="1:3">
      <c r="A41" s="3" t="s">
        <v>79</v>
      </c>
      <c r="C41" s="3" t="s">
        <v>191</v>
      </c>
    </row>
    <row r="42" spans="1:3">
      <c r="A42" s="3" t="s">
        <v>129</v>
      </c>
      <c r="C42" s="3" t="s">
        <v>193</v>
      </c>
    </row>
    <row r="43" spans="1:3">
      <c r="A43" s="3" t="s">
        <v>382</v>
      </c>
      <c r="C43" s="3" t="s">
        <v>425</v>
      </c>
    </row>
    <row r="44" spans="1:3">
      <c r="A44" s="3" t="s">
        <v>255</v>
      </c>
      <c r="C44" s="3" t="s">
        <v>79</v>
      </c>
    </row>
    <row r="45" spans="1:3">
      <c r="A45" s="3" t="s">
        <v>194</v>
      </c>
      <c r="C45" s="3" t="s">
        <v>129</v>
      </c>
    </row>
    <row r="46" spans="1:3">
      <c r="A46" s="3" t="s">
        <v>80</v>
      </c>
      <c r="C46" s="3" t="s">
        <v>382</v>
      </c>
    </row>
    <row r="47" spans="1:3">
      <c r="A47" s="3" t="s">
        <v>81</v>
      </c>
      <c r="C47" s="3" t="s">
        <v>255</v>
      </c>
    </row>
    <row r="48" spans="1:3">
      <c r="A48" s="3" t="s">
        <v>27</v>
      </c>
      <c r="C48" s="3" t="s">
        <v>194</v>
      </c>
    </row>
    <row r="49" spans="1:3">
      <c r="A49" s="3" t="s">
        <v>82</v>
      </c>
      <c r="C49" s="3" t="s">
        <v>80</v>
      </c>
    </row>
    <row r="50" spans="1:3">
      <c r="A50" s="3" t="s">
        <v>333</v>
      </c>
      <c r="C50" s="3" t="s">
        <v>81</v>
      </c>
    </row>
    <row r="51" spans="1:3">
      <c r="A51" s="3" t="s">
        <v>257</v>
      </c>
      <c r="C51" s="3" t="s">
        <v>27</v>
      </c>
    </row>
    <row r="52" spans="1:3">
      <c r="A52" s="3" t="s">
        <v>196</v>
      </c>
      <c r="C52" s="3" t="s">
        <v>82</v>
      </c>
    </row>
    <row r="53" spans="1:3">
      <c r="A53" s="3" t="s">
        <v>198</v>
      </c>
      <c r="C53" s="3" t="s">
        <v>333</v>
      </c>
    </row>
    <row r="54" spans="1:3">
      <c r="A54" s="3" t="s">
        <v>28</v>
      </c>
      <c r="C54" s="3" t="s">
        <v>257</v>
      </c>
    </row>
    <row r="55" spans="1:3">
      <c r="A55" s="3" t="s">
        <v>258</v>
      </c>
      <c r="C55" s="3" t="s">
        <v>196</v>
      </c>
    </row>
    <row r="56" spans="1:3">
      <c r="A56" s="3" t="s">
        <v>259</v>
      </c>
      <c r="C56" s="3" t="s">
        <v>198</v>
      </c>
    </row>
    <row r="57" spans="1:3">
      <c r="A57" s="3" t="s">
        <v>199</v>
      </c>
      <c r="C57" s="3" t="s">
        <v>28</v>
      </c>
    </row>
    <row r="58" spans="1:3">
      <c r="A58" s="3" t="s">
        <v>335</v>
      </c>
      <c r="C58" s="3" t="s">
        <v>258</v>
      </c>
    </row>
    <row r="59" spans="1:3">
      <c r="A59" s="3" t="s">
        <v>130</v>
      </c>
      <c r="C59" s="3" t="s">
        <v>259</v>
      </c>
    </row>
    <row r="60" spans="1:3">
      <c r="A60" s="3" t="s">
        <v>337</v>
      </c>
      <c r="C60" s="3" t="s">
        <v>199</v>
      </c>
    </row>
    <row r="61" spans="1:3">
      <c r="A61" s="3" t="s">
        <v>30</v>
      </c>
      <c r="C61" s="3" t="s">
        <v>335</v>
      </c>
    </row>
    <row r="62" spans="1:3">
      <c r="A62" s="3" t="s">
        <v>427</v>
      </c>
      <c r="C62" s="3" t="s">
        <v>130</v>
      </c>
    </row>
    <row r="63" spans="1:3">
      <c r="A63" s="3" t="s">
        <v>32</v>
      </c>
      <c r="C63" s="3" t="s">
        <v>337</v>
      </c>
    </row>
    <row r="64" spans="1:3">
      <c r="A64" s="3" t="s">
        <v>34</v>
      </c>
      <c r="C64" s="3" t="s">
        <v>30</v>
      </c>
    </row>
    <row r="65" spans="1:3">
      <c r="A65" s="3" t="s">
        <v>84</v>
      </c>
      <c r="C65" s="3" t="s">
        <v>427</v>
      </c>
    </row>
    <row r="66" spans="1:3">
      <c r="A66" s="3" t="s">
        <v>339</v>
      </c>
      <c r="C66" s="3" t="s">
        <v>32</v>
      </c>
    </row>
    <row r="67" spans="1:3">
      <c r="A67" s="3" t="s">
        <v>261</v>
      </c>
      <c r="C67" s="3" t="s">
        <v>34</v>
      </c>
    </row>
    <row r="68" spans="1:3">
      <c r="A68" s="3" t="s">
        <v>263</v>
      </c>
      <c r="C68" s="3" t="s">
        <v>84</v>
      </c>
    </row>
    <row r="69" spans="1:3">
      <c r="A69" s="3" t="s">
        <v>384</v>
      </c>
      <c r="C69" s="3" t="s">
        <v>339</v>
      </c>
    </row>
    <row r="70" spans="1:3">
      <c r="A70" s="3" t="s">
        <v>131</v>
      </c>
      <c r="C70" s="3" t="s">
        <v>261</v>
      </c>
    </row>
    <row r="71" spans="1:3">
      <c r="A71" s="3" t="s">
        <v>386</v>
      </c>
      <c r="C71" s="3" t="s">
        <v>263</v>
      </c>
    </row>
    <row r="72" spans="1:3">
      <c r="A72" s="3" t="s">
        <v>85</v>
      </c>
      <c r="C72" s="3" t="s">
        <v>384</v>
      </c>
    </row>
    <row r="73" spans="1:3">
      <c r="A73" s="3" t="s">
        <v>200</v>
      </c>
      <c r="C73" s="3" t="s">
        <v>131</v>
      </c>
    </row>
    <row r="74" spans="1:3">
      <c r="A74" s="3" t="s">
        <v>36</v>
      </c>
      <c r="C74" s="3" t="s">
        <v>386</v>
      </c>
    </row>
    <row r="75" spans="1:3">
      <c r="A75" s="3" t="s">
        <v>340</v>
      </c>
      <c r="C75" s="3" t="s">
        <v>85</v>
      </c>
    </row>
    <row r="76" spans="1:3">
      <c r="A76" s="3" t="s">
        <v>341</v>
      </c>
      <c r="C76" s="3" t="s">
        <v>200</v>
      </c>
    </row>
    <row r="77" spans="1:3">
      <c r="A77" s="3" t="s">
        <v>158</v>
      </c>
      <c r="C77" s="3" t="s">
        <v>36</v>
      </c>
    </row>
    <row r="78" spans="1:3">
      <c r="A78" s="3" t="s">
        <v>387</v>
      </c>
      <c r="C78" s="3" t="s">
        <v>340</v>
      </c>
    </row>
    <row r="79" spans="1:3">
      <c r="A79" s="3" t="s">
        <v>389</v>
      </c>
      <c r="C79" s="3" t="s">
        <v>341</v>
      </c>
    </row>
    <row r="80" spans="1:3">
      <c r="A80" s="3" t="s">
        <v>429</v>
      </c>
      <c r="C80" s="3" t="s">
        <v>158</v>
      </c>
    </row>
    <row r="81" spans="1:3">
      <c r="A81" s="3" t="s">
        <v>264</v>
      </c>
      <c r="C81" s="3" t="s">
        <v>387</v>
      </c>
    </row>
    <row r="82" spans="1:3">
      <c r="A82" s="3" t="s">
        <v>132</v>
      </c>
      <c r="C82" s="3" t="s">
        <v>389</v>
      </c>
    </row>
    <row r="83" spans="1:3">
      <c r="A83" s="3" t="s">
        <v>86</v>
      </c>
      <c r="C83" s="3" t="s">
        <v>429</v>
      </c>
    </row>
    <row r="84" spans="1:3">
      <c r="A84" s="3" t="s">
        <v>160</v>
      </c>
      <c r="C84" s="3" t="s">
        <v>264</v>
      </c>
    </row>
    <row r="85" spans="1:3">
      <c r="A85" s="3" t="s">
        <v>265</v>
      </c>
      <c r="C85" s="3" t="s">
        <v>132</v>
      </c>
    </row>
    <row r="86" spans="1:3">
      <c r="A86" s="3" t="s">
        <v>37</v>
      </c>
      <c r="C86" s="3" t="s">
        <v>86</v>
      </c>
    </row>
    <row r="87" spans="1:3">
      <c r="A87" s="3" t="s">
        <v>38</v>
      </c>
      <c r="C87" s="3" t="s">
        <v>160</v>
      </c>
    </row>
    <row r="88" spans="1:3">
      <c r="A88" s="3" t="s">
        <v>431</v>
      </c>
      <c r="C88" s="3" t="s">
        <v>265</v>
      </c>
    </row>
    <row r="89" spans="1:3">
      <c r="A89" s="3" t="s">
        <v>266</v>
      </c>
      <c r="C89" s="3" t="s">
        <v>37</v>
      </c>
    </row>
    <row r="90" spans="1:3">
      <c r="A90" s="3" t="s">
        <v>391</v>
      </c>
      <c r="C90" s="3" t="s">
        <v>38</v>
      </c>
    </row>
    <row r="91" spans="1:3">
      <c r="A91" s="3" t="s">
        <v>133</v>
      </c>
      <c r="C91" s="3" t="s">
        <v>431</v>
      </c>
    </row>
    <row r="92" spans="1:3">
      <c r="A92" s="3" t="s">
        <v>87</v>
      </c>
      <c r="C92" s="3" t="s">
        <v>266</v>
      </c>
    </row>
    <row r="93" spans="1:3">
      <c r="A93" s="3" t="s">
        <v>343</v>
      </c>
      <c r="C93" s="3" t="s">
        <v>391</v>
      </c>
    </row>
    <row r="94" spans="1:3">
      <c r="A94" s="3" t="s">
        <v>344</v>
      </c>
      <c r="C94" s="3" t="s">
        <v>133</v>
      </c>
    </row>
    <row r="95" spans="1:3">
      <c r="A95" s="3" t="s">
        <v>267</v>
      </c>
      <c r="C95" s="3" t="s">
        <v>87</v>
      </c>
    </row>
    <row r="96" spans="1:3">
      <c r="A96" s="3" t="s">
        <v>88</v>
      </c>
      <c r="C96" s="3" t="s">
        <v>343</v>
      </c>
    </row>
    <row r="97" spans="1:3">
      <c r="A97" s="3" t="s">
        <v>39</v>
      </c>
      <c r="C97" s="3" t="s">
        <v>344</v>
      </c>
    </row>
    <row r="98" spans="1:3">
      <c r="A98" s="3" t="s">
        <v>40</v>
      </c>
      <c r="C98" s="3" t="s">
        <v>267</v>
      </c>
    </row>
    <row r="99" spans="1:3">
      <c r="A99" s="3" t="s">
        <v>432</v>
      </c>
      <c r="C99" s="3" t="s">
        <v>88</v>
      </c>
    </row>
    <row r="100" spans="1:3">
      <c r="A100" s="3" t="s">
        <v>392</v>
      </c>
      <c r="C100" s="3" t="s">
        <v>39</v>
      </c>
    </row>
    <row r="101" spans="1:3">
      <c r="A101" s="3" t="s">
        <v>269</v>
      </c>
      <c r="C101" s="3" t="s">
        <v>40</v>
      </c>
    </row>
    <row r="102" spans="1:3">
      <c r="A102" s="3" t="s">
        <v>270</v>
      </c>
      <c r="C102" s="3" t="s">
        <v>432</v>
      </c>
    </row>
    <row r="103" spans="1:3">
      <c r="A103" s="3" t="s">
        <v>201</v>
      </c>
      <c r="C103" s="3" t="s">
        <v>392</v>
      </c>
    </row>
    <row r="104" spans="1:3">
      <c r="A104" s="3" t="s">
        <v>272</v>
      </c>
      <c r="C104" s="3" t="s">
        <v>269</v>
      </c>
    </row>
    <row r="105" spans="1:3">
      <c r="A105" s="3" t="s">
        <v>134</v>
      </c>
      <c r="C105" s="3" t="s">
        <v>270</v>
      </c>
    </row>
    <row r="106" spans="1:3">
      <c r="A106" s="3" t="s">
        <v>89</v>
      </c>
      <c r="C106" s="3" t="s">
        <v>201</v>
      </c>
    </row>
    <row r="107" spans="1:3">
      <c r="A107" s="3" t="s">
        <v>273</v>
      </c>
      <c r="C107" s="3" t="s">
        <v>272</v>
      </c>
    </row>
    <row r="108" spans="1:3">
      <c r="A108" s="3" t="s">
        <v>41</v>
      </c>
      <c r="C108" s="3" t="s">
        <v>134</v>
      </c>
    </row>
    <row r="109" spans="1:3">
      <c r="A109" s="3" t="s">
        <v>345</v>
      </c>
      <c r="C109" s="3" t="s">
        <v>89</v>
      </c>
    </row>
    <row r="110" spans="1:3">
      <c r="A110" s="3" t="s">
        <v>274</v>
      </c>
      <c r="C110" s="3" t="s">
        <v>273</v>
      </c>
    </row>
    <row r="111" spans="1:3">
      <c r="A111" s="3" t="s">
        <v>90</v>
      </c>
      <c r="C111" s="3" t="s">
        <v>41</v>
      </c>
    </row>
    <row r="112" spans="1:3">
      <c r="A112" s="65" t="s">
        <v>799</v>
      </c>
      <c r="C112" s="3" t="s">
        <v>345</v>
      </c>
    </row>
    <row r="113" spans="1:3">
      <c r="A113" s="3" t="s">
        <v>91</v>
      </c>
      <c r="C113" s="3" t="s">
        <v>274</v>
      </c>
    </row>
    <row r="114" spans="1:3">
      <c r="A114" s="3" t="s">
        <v>346</v>
      </c>
      <c r="C114" s="3" t="s">
        <v>90</v>
      </c>
    </row>
    <row r="115" spans="1:3">
      <c r="A115" s="3" t="s">
        <v>202</v>
      </c>
      <c r="C115" s="65" t="s">
        <v>799</v>
      </c>
    </row>
    <row r="116" spans="1:3">
      <c r="A116" s="3" t="s">
        <v>162</v>
      </c>
      <c r="C116" s="3" t="s">
        <v>91</v>
      </c>
    </row>
    <row r="117" spans="1:3">
      <c r="A117" s="3" t="s">
        <v>42</v>
      </c>
      <c r="C117" s="3" t="s">
        <v>346</v>
      </c>
    </row>
    <row r="118" spans="1:3">
      <c r="A118" s="3" t="s">
        <v>347</v>
      </c>
      <c r="C118" s="3" t="s">
        <v>202</v>
      </c>
    </row>
    <row r="119" spans="1:3">
      <c r="A119" s="3" t="s">
        <v>275</v>
      </c>
      <c r="C119" s="3" t="s">
        <v>162</v>
      </c>
    </row>
    <row r="120" spans="1:3">
      <c r="A120" s="3" t="s">
        <v>276</v>
      </c>
      <c r="C120" s="3" t="s">
        <v>42</v>
      </c>
    </row>
    <row r="121" spans="1:3">
      <c r="A121" s="3" t="s">
        <v>92</v>
      </c>
      <c r="C121" s="3" t="s">
        <v>347</v>
      </c>
    </row>
    <row r="122" spans="1:3">
      <c r="A122" s="3" t="s">
        <v>135</v>
      </c>
      <c r="C122" s="3" t="s">
        <v>275</v>
      </c>
    </row>
    <row r="123" spans="1:3">
      <c r="A123" s="3" t="s">
        <v>277</v>
      </c>
      <c r="C123" s="3" t="s">
        <v>276</v>
      </c>
    </row>
    <row r="124" spans="1:3">
      <c r="A124" s="3" t="s">
        <v>136</v>
      </c>
      <c r="C124" s="3" t="s">
        <v>92</v>
      </c>
    </row>
    <row r="125" spans="1:3">
      <c r="A125" s="3" t="s">
        <v>204</v>
      </c>
      <c r="C125" s="3" t="s">
        <v>135</v>
      </c>
    </row>
    <row r="126" spans="1:3">
      <c r="A126" s="3" t="s">
        <v>433</v>
      </c>
      <c r="C126" s="3" t="s">
        <v>277</v>
      </c>
    </row>
    <row r="127" spans="1:3">
      <c r="A127" s="3" t="s">
        <v>137</v>
      </c>
      <c r="C127" s="3" t="s">
        <v>136</v>
      </c>
    </row>
    <row r="128" spans="1:3">
      <c r="A128" s="3" t="s">
        <v>43</v>
      </c>
      <c r="C128" s="3" t="s">
        <v>204</v>
      </c>
    </row>
    <row r="129" spans="1:3">
      <c r="A129" s="3" t="s">
        <v>138</v>
      </c>
      <c r="C129" s="3" t="s">
        <v>433</v>
      </c>
    </row>
    <row r="130" spans="1:3">
      <c r="A130" s="3" t="s">
        <v>93</v>
      </c>
      <c r="C130" s="3" t="s">
        <v>137</v>
      </c>
    </row>
    <row r="131" spans="1:3">
      <c r="A131" s="3" t="s">
        <v>434</v>
      </c>
      <c r="C131" s="3" t="s">
        <v>43</v>
      </c>
    </row>
    <row r="132" spans="1:3">
      <c r="A132" s="3" t="s">
        <v>139</v>
      </c>
      <c r="C132" s="3" t="s">
        <v>138</v>
      </c>
    </row>
    <row r="133" spans="1:3">
      <c r="A133" s="3" t="s">
        <v>278</v>
      </c>
      <c r="C133" s="3" t="s">
        <v>93</v>
      </c>
    </row>
    <row r="134" spans="1:3">
      <c r="A134" s="3" t="s">
        <v>164</v>
      </c>
      <c r="C134" s="3" t="s">
        <v>434</v>
      </c>
    </row>
    <row r="135" spans="1:3">
      <c r="A135" s="3" t="s">
        <v>279</v>
      </c>
      <c r="C135" s="3" t="s">
        <v>139</v>
      </c>
    </row>
    <row r="136" spans="1:3">
      <c r="A136" s="3" t="s">
        <v>280</v>
      </c>
      <c r="C136" s="3" t="s">
        <v>278</v>
      </c>
    </row>
    <row r="137" spans="1:3">
      <c r="A137" s="3" t="s">
        <v>140</v>
      </c>
      <c r="C137" s="3" t="s">
        <v>164</v>
      </c>
    </row>
    <row r="138" spans="1:3">
      <c r="A138" s="3" t="s">
        <v>94</v>
      </c>
      <c r="C138" s="3" t="s">
        <v>279</v>
      </c>
    </row>
    <row r="139" spans="1:3">
      <c r="A139" s="3" t="s">
        <v>44</v>
      </c>
      <c r="C139" s="3" t="s">
        <v>280</v>
      </c>
    </row>
    <row r="140" spans="1:3">
      <c r="A140" s="3" t="s">
        <v>141</v>
      </c>
      <c r="C140" s="3" t="s">
        <v>140</v>
      </c>
    </row>
    <row r="141" spans="1:3">
      <c r="A141" s="3" t="s">
        <v>45</v>
      </c>
      <c r="C141" s="3" t="s">
        <v>94</v>
      </c>
    </row>
    <row r="142" spans="1:3">
      <c r="A142" s="3" t="s">
        <v>281</v>
      </c>
      <c r="C142" s="3" t="s">
        <v>44</v>
      </c>
    </row>
    <row r="143" spans="1:3">
      <c r="A143" s="3" t="s">
        <v>142</v>
      </c>
      <c r="C143" s="3" t="s">
        <v>141</v>
      </c>
    </row>
    <row r="144" spans="1:3">
      <c r="A144" s="3" t="s">
        <v>95</v>
      </c>
      <c r="C144" s="3" t="s">
        <v>45</v>
      </c>
    </row>
    <row r="145" spans="1:3">
      <c r="A145" s="3" t="s">
        <v>205</v>
      </c>
      <c r="C145" s="3" t="s">
        <v>281</v>
      </c>
    </row>
    <row r="146" spans="1:3">
      <c r="A146" s="3" t="s">
        <v>96</v>
      </c>
      <c r="C146" s="3" t="s">
        <v>142</v>
      </c>
    </row>
    <row r="147" spans="1:3">
      <c r="A147" s="3" t="s">
        <v>282</v>
      </c>
      <c r="C147" s="3" t="s">
        <v>95</v>
      </c>
    </row>
    <row r="148" spans="1:3">
      <c r="A148" s="3" t="s">
        <v>348</v>
      </c>
      <c r="C148" s="3" t="s">
        <v>205</v>
      </c>
    </row>
    <row r="149" spans="1:3">
      <c r="A149" s="3" t="s">
        <v>143</v>
      </c>
      <c r="C149" s="3" t="s">
        <v>96</v>
      </c>
    </row>
    <row r="150" spans="1:3">
      <c r="A150" s="3" t="s">
        <v>144</v>
      </c>
      <c r="C150" s="3" t="s">
        <v>282</v>
      </c>
    </row>
    <row r="151" spans="1:3">
      <c r="A151" s="3" t="s">
        <v>46</v>
      </c>
      <c r="C151" s="3" t="s">
        <v>348</v>
      </c>
    </row>
    <row r="152" spans="1:3">
      <c r="A152" s="3" t="s">
        <v>97</v>
      </c>
      <c r="C152" s="3" t="s">
        <v>143</v>
      </c>
    </row>
    <row r="153" spans="1:3">
      <c r="A153" s="3" t="s">
        <v>145</v>
      </c>
      <c r="C153" s="3" t="s">
        <v>144</v>
      </c>
    </row>
    <row r="154" spans="1:3">
      <c r="A154" s="3" t="s">
        <v>436</v>
      </c>
      <c r="C154" s="3" t="s">
        <v>46</v>
      </c>
    </row>
    <row r="155" spans="1:3">
      <c r="A155" s="3" t="s">
        <v>207</v>
      </c>
      <c r="C155" s="3" t="s">
        <v>97</v>
      </c>
    </row>
    <row r="156" spans="1:3">
      <c r="A156" s="3" t="s">
        <v>146</v>
      </c>
      <c r="C156" s="3" t="s">
        <v>145</v>
      </c>
    </row>
    <row r="157" spans="1:3">
      <c r="A157" s="3" t="s">
        <v>208</v>
      </c>
      <c r="C157" s="3" t="s">
        <v>436</v>
      </c>
    </row>
    <row r="158" spans="1:3">
      <c r="A158" s="3" t="s">
        <v>438</v>
      </c>
      <c r="C158" s="3" t="s">
        <v>207</v>
      </c>
    </row>
    <row r="159" spans="1:3">
      <c r="A159" s="3" t="s">
        <v>283</v>
      </c>
      <c r="C159" s="3" t="s">
        <v>146</v>
      </c>
    </row>
    <row r="160" spans="1:3">
      <c r="A160" s="3" t="s">
        <v>147</v>
      </c>
      <c r="C160" s="3" t="s">
        <v>208</v>
      </c>
    </row>
    <row r="161" spans="1:3">
      <c r="A161" s="3" t="s">
        <v>393</v>
      </c>
      <c r="C161" s="3" t="s">
        <v>438</v>
      </c>
    </row>
    <row r="162" spans="1:3">
      <c r="A162" s="3" t="s">
        <v>47</v>
      </c>
      <c r="C162" s="3" t="s">
        <v>283</v>
      </c>
    </row>
    <row r="163" spans="1:3">
      <c r="A163" s="3" t="s">
        <v>210</v>
      </c>
      <c r="C163" s="3" t="s">
        <v>147</v>
      </c>
    </row>
    <row r="164" spans="1:3">
      <c r="A164" s="3" t="s">
        <v>99</v>
      </c>
      <c r="C164" s="3" t="s">
        <v>393</v>
      </c>
    </row>
    <row r="165" spans="1:3">
      <c r="A165" s="3" t="s">
        <v>284</v>
      </c>
      <c r="C165" s="3" t="s">
        <v>47</v>
      </c>
    </row>
    <row r="166" spans="1:3">
      <c r="A166" s="3" t="s">
        <v>100</v>
      </c>
      <c r="C166" s="3" t="s">
        <v>210</v>
      </c>
    </row>
    <row r="167" spans="1:3">
      <c r="A167" s="3" t="s">
        <v>394</v>
      </c>
      <c r="C167" s="3" t="s">
        <v>99</v>
      </c>
    </row>
    <row r="168" spans="1:3">
      <c r="A168" s="3" t="s">
        <v>212</v>
      </c>
      <c r="C168" s="3" t="s">
        <v>284</v>
      </c>
    </row>
    <row r="169" spans="1:3">
      <c r="A169" s="3" t="s">
        <v>48</v>
      </c>
      <c r="C169" s="3" t="s">
        <v>100</v>
      </c>
    </row>
    <row r="170" spans="1:3">
      <c r="A170" s="3" t="s">
        <v>286</v>
      </c>
      <c r="C170" s="3" t="s">
        <v>394</v>
      </c>
    </row>
    <row r="171" spans="1:3">
      <c r="A171" s="3" t="s">
        <v>49</v>
      </c>
      <c r="C171" s="3" t="s">
        <v>212</v>
      </c>
    </row>
    <row r="172" spans="1:3">
      <c r="A172" s="3" t="s">
        <v>350</v>
      </c>
      <c r="C172" s="3" t="s">
        <v>48</v>
      </c>
    </row>
    <row r="173" spans="1:3">
      <c r="A173" s="3" t="s">
        <v>148</v>
      </c>
      <c r="C173" s="3" t="s">
        <v>286</v>
      </c>
    </row>
    <row r="174" spans="1:3">
      <c r="A174" s="3" t="s">
        <v>351</v>
      </c>
      <c r="C174" s="3" t="s">
        <v>49</v>
      </c>
    </row>
    <row r="175" spans="1:3">
      <c r="A175" s="3" t="s">
        <v>101</v>
      </c>
      <c r="C175" s="3" t="s">
        <v>350</v>
      </c>
    </row>
    <row r="176" spans="1:3">
      <c r="A176" s="3" t="s">
        <v>287</v>
      </c>
      <c r="C176" s="3" t="s">
        <v>148</v>
      </c>
    </row>
    <row r="177" spans="1:3">
      <c r="A177" s="3" t="s">
        <v>166</v>
      </c>
      <c r="C177" s="3" t="s">
        <v>351</v>
      </c>
    </row>
    <row r="178" spans="1:3">
      <c r="A178" s="3" t="s">
        <v>289</v>
      </c>
      <c r="C178" s="3" t="s">
        <v>101</v>
      </c>
    </row>
    <row r="179" spans="1:3">
      <c r="A179" s="3" t="s">
        <v>290</v>
      </c>
      <c r="C179" s="3" t="s">
        <v>287</v>
      </c>
    </row>
    <row r="180" spans="1:3">
      <c r="A180" s="3" t="s">
        <v>291</v>
      </c>
      <c r="C180" s="3" t="s">
        <v>166</v>
      </c>
    </row>
    <row r="181" spans="1:3">
      <c r="A181" s="3" t="s">
        <v>50</v>
      </c>
      <c r="C181" s="3" t="s">
        <v>289</v>
      </c>
    </row>
    <row r="182" spans="1:3">
      <c r="A182" s="3" t="s">
        <v>168</v>
      </c>
      <c r="C182" s="3" t="s">
        <v>290</v>
      </c>
    </row>
    <row r="183" spans="1:3">
      <c r="A183" s="3" t="s">
        <v>395</v>
      </c>
      <c r="C183" s="3" t="s">
        <v>291</v>
      </c>
    </row>
    <row r="184" spans="1:3">
      <c r="A184" s="3" t="s">
        <v>149</v>
      </c>
      <c r="C184" s="3" t="s">
        <v>50</v>
      </c>
    </row>
    <row r="185" spans="1:3">
      <c r="A185" s="3" t="s">
        <v>352</v>
      </c>
      <c r="C185" s="3" t="s">
        <v>168</v>
      </c>
    </row>
    <row r="186" spans="1:3">
      <c r="A186" s="3" t="s">
        <v>353</v>
      </c>
      <c r="C186" s="3" t="s">
        <v>395</v>
      </c>
    </row>
    <row r="187" spans="1:3">
      <c r="A187" s="3" t="s">
        <v>51</v>
      </c>
      <c r="C187" s="3" t="s">
        <v>149</v>
      </c>
    </row>
    <row r="188" spans="1:3">
      <c r="A188" s="3" t="s">
        <v>440</v>
      </c>
      <c r="C188" s="3" t="s">
        <v>352</v>
      </c>
    </row>
    <row r="189" spans="1:3">
      <c r="A189" s="3" t="s">
        <v>102</v>
      </c>
      <c r="C189" s="3" t="s">
        <v>353</v>
      </c>
    </row>
    <row r="190" spans="1:3">
      <c r="A190" s="3" t="s">
        <v>52</v>
      </c>
      <c r="C190" s="3" t="s">
        <v>51</v>
      </c>
    </row>
    <row r="191" spans="1:3">
      <c r="A191" s="3" t="s">
        <v>442</v>
      </c>
      <c r="C191" s="3" t="s">
        <v>440</v>
      </c>
    </row>
    <row r="192" spans="1:3">
      <c r="A192" s="3" t="s">
        <v>103</v>
      </c>
      <c r="C192" s="3" t="s">
        <v>102</v>
      </c>
    </row>
    <row r="193" spans="1:3">
      <c r="A193" s="3" t="s">
        <v>354</v>
      </c>
      <c r="C193" s="3" t="s">
        <v>52</v>
      </c>
    </row>
    <row r="194" spans="1:3">
      <c r="A194" s="3" t="s">
        <v>170</v>
      </c>
      <c r="C194" s="3" t="s">
        <v>442</v>
      </c>
    </row>
    <row r="195" spans="1:3">
      <c r="A195" s="3" t="s">
        <v>397</v>
      </c>
      <c r="C195" s="3" t="s">
        <v>103</v>
      </c>
    </row>
    <row r="196" spans="1:3">
      <c r="A196" s="3" t="s">
        <v>53</v>
      </c>
      <c r="C196" s="3" t="s">
        <v>354</v>
      </c>
    </row>
    <row r="197" spans="1:3">
      <c r="A197" s="3" t="s">
        <v>54</v>
      </c>
      <c r="C197" s="3" t="s">
        <v>170</v>
      </c>
    </row>
    <row r="198" spans="1:3">
      <c r="A198" s="3" t="s">
        <v>171</v>
      </c>
      <c r="C198" s="3" t="s">
        <v>397</v>
      </c>
    </row>
    <row r="199" spans="1:3">
      <c r="A199" s="3" t="s">
        <v>104</v>
      </c>
      <c r="C199" s="3" t="s">
        <v>53</v>
      </c>
    </row>
    <row r="200" spans="1:3">
      <c r="A200" s="3" t="s">
        <v>398</v>
      </c>
      <c r="C200" s="3" t="s">
        <v>54</v>
      </c>
    </row>
    <row r="201" spans="1:3">
      <c r="A201" s="3" t="s">
        <v>55</v>
      </c>
      <c r="C201" s="3" t="s">
        <v>171</v>
      </c>
    </row>
    <row r="202" spans="1:3">
      <c r="A202" s="3" t="s">
        <v>214</v>
      </c>
      <c r="C202" s="3" t="s">
        <v>104</v>
      </c>
    </row>
    <row r="203" spans="1:3">
      <c r="A203" s="3" t="s">
        <v>292</v>
      </c>
      <c r="C203" s="3" t="s">
        <v>398</v>
      </c>
    </row>
    <row r="204" spans="1:3">
      <c r="A204" s="3" t="s">
        <v>215</v>
      </c>
      <c r="C204" s="3" t="s">
        <v>55</v>
      </c>
    </row>
    <row r="205" spans="1:3">
      <c r="A205" s="3" t="s">
        <v>356</v>
      </c>
      <c r="C205" s="3" t="s">
        <v>214</v>
      </c>
    </row>
    <row r="206" spans="1:3">
      <c r="A206" s="3" t="s">
        <v>216</v>
      </c>
      <c r="C206" s="3" t="s">
        <v>292</v>
      </c>
    </row>
    <row r="207" spans="1:3">
      <c r="A207" s="3" t="s">
        <v>357</v>
      </c>
      <c r="C207" s="3" t="s">
        <v>215</v>
      </c>
    </row>
    <row r="208" spans="1:3">
      <c r="A208" s="3" t="s">
        <v>294</v>
      </c>
      <c r="C208" s="3" t="s">
        <v>356</v>
      </c>
    </row>
    <row r="209" spans="1:3">
      <c r="A209" s="3" t="s">
        <v>150</v>
      </c>
      <c r="C209" s="3" t="s">
        <v>216</v>
      </c>
    </row>
    <row r="210" spans="1:3">
      <c r="A210" s="3" t="s">
        <v>173</v>
      </c>
      <c r="C210" s="3" t="s">
        <v>357</v>
      </c>
    </row>
    <row r="211" spans="1:3">
      <c r="A211" s="3" t="s">
        <v>399</v>
      </c>
      <c r="C211" s="3" t="s">
        <v>294</v>
      </c>
    </row>
    <row r="212" spans="1:3">
      <c r="A212" s="3" t="s">
        <v>295</v>
      </c>
      <c r="C212" s="3" t="s">
        <v>150</v>
      </c>
    </row>
    <row r="213" spans="1:3">
      <c r="A213" s="3" t="s">
        <v>217</v>
      </c>
      <c r="C213" s="3" t="s">
        <v>173</v>
      </c>
    </row>
    <row r="214" spans="1:3">
      <c r="A214" s="3" t="s">
        <v>151</v>
      </c>
      <c r="C214" s="3" t="s">
        <v>399</v>
      </c>
    </row>
    <row r="215" spans="1:3">
      <c r="A215" s="3" t="s">
        <v>443</v>
      </c>
      <c r="C215" s="3" t="s">
        <v>295</v>
      </c>
    </row>
    <row r="216" spans="1:3">
      <c r="A216" s="3" t="s">
        <v>219</v>
      </c>
      <c r="C216" s="3" t="s">
        <v>217</v>
      </c>
    </row>
    <row r="217" spans="1:3">
      <c r="A217" s="3" t="s">
        <v>105</v>
      </c>
      <c r="C217" s="3" t="s">
        <v>151</v>
      </c>
    </row>
    <row r="218" spans="1:3">
      <c r="A218" s="3" t="s">
        <v>220</v>
      </c>
      <c r="C218" s="217" t="s">
        <v>443</v>
      </c>
    </row>
    <row r="219" spans="1:3">
      <c r="A219" s="3" t="s">
        <v>296</v>
      </c>
      <c r="C219" s="3" t="s">
        <v>219</v>
      </c>
    </row>
    <row r="220" spans="1:3">
      <c r="A220" s="3" t="s">
        <v>445</v>
      </c>
      <c r="C220" s="3" t="s">
        <v>105</v>
      </c>
    </row>
    <row r="221" spans="1:3">
      <c r="A221" s="3" t="s">
        <v>400</v>
      </c>
      <c r="C221" s="3" t="s">
        <v>220</v>
      </c>
    </row>
    <row r="222" spans="1:3">
      <c r="A222" s="3" t="s">
        <v>297</v>
      </c>
      <c r="C222" s="3" t="s">
        <v>296</v>
      </c>
    </row>
    <row r="223" spans="1:3">
      <c r="A223" s="3" t="s">
        <v>56</v>
      </c>
      <c r="C223" s="3" t="s">
        <v>445</v>
      </c>
    </row>
    <row r="224" spans="1:3">
      <c r="A224" s="3" t="s">
        <v>298</v>
      </c>
      <c r="C224" s="3" t="s">
        <v>400</v>
      </c>
    </row>
    <row r="225" spans="1:3">
      <c r="A225" s="3" t="s">
        <v>57</v>
      </c>
      <c r="C225" s="3" t="s">
        <v>297</v>
      </c>
    </row>
    <row r="226" spans="1:3">
      <c r="A226" s="3" t="s">
        <v>446</v>
      </c>
      <c r="C226" s="3" t="s">
        <v>56</v>
      </c>
    </row>
    <row r="227" spans="1:3">
      <c r="A227" s="3" t="s">
        <v>222</v>
      </c>
      <c r="C227" s="3" t="s">
        <v>298</v>
      </c>
    </row>
    <row r="228" spans="1:3">
      <c r="A228" s="3" t="s">
        <v>402</v>
      </c>
      <c r="C228" s="3" t="s">
        <v>57</v>
      </c>
    </row>
    <row r="229" spans="1:3">
      <c r="A229" s="3" t="s">
        <v>447</v>
      </c>
      <c r="C229" s="3" t="s">
        <v>446</v>
      </c>
    </row>
    <row r="230" spans="1:3">
      <c r="A230" s="3" t="s">
        <v>358</v>
      </c>
      <c r="C230" s="3" t="s">
        <v>222</v>
      </c>
    </row>
    <row r="231" spans="1:3">
      <c r="A231" s="3" t="s">
        <v>224</v>
      </c>
      <c r="C231" s="3" t="s">
        <v>402</v>
      </c>
    </row>
    <row r="232" spans="1:3">
      <c r="A232" s="3" t="s">
        <v>448</v>
      </c>
      <c r="C232" s="3" t="s">
        <v>447</v>
      </c>
    </row>
    <row r="233" spans="1:3">
      <c r="A233" s="3" t="s">
        <v>299</v>
      </c>
      <c r="C233" s="3" t="s">
        <v>358</v>
      </c>
    </row>
    <row r="234" spans="1:3">
      <c r="A234" s="217" t="s">
        <v>450</v>
      </c>
      <c r="C234" s="3" t="s">
        <v>224</v>
      </c>
    </row>
    <row r="235" spans="1:3">
      <c r="A235" s="3" t="s">
        <v>403</v>
      </c>
      <c r="C235" s="3" t="s">
        <v>448</v>
      </c>
    </row>
    <row r="236" spans="1:3">
      <c r="A236" s="3" t="s">
        <v>302</v>
      </c>
      <c r="C236" s="3" t="s">
        <v>299</v>
      </c>
    </row>
    <row r="237" spans="1:3">
      <c r="A237" s="3" t="s">
        <v>405</v>
      </c>
      <c r="C237" s="3" t="s">
        <v>450</v>
      </c>
    </row>
    <row r="238" spans="1:3">
      <c r="A238" s="3" t="s">
        <v>303</v>
      </c>
      <c r="C238" s="3" t="s">
        <v>403</v>
      </c>
    </row>
    <row r="239" spans="1:3">
      <c r="A239" s="3" t="s">
        <v>106</v>
      </c>
      <c r="C239" s="3" t="s">
        <v>302</v>
      </c>
    </row>
    <row r="240" spans="1:3">
      <c r="A240" s="3" t="s">
        <v>58</v>
      </c>
      <c r="C240" s="3" t="s">
        <v>405</v>
      </c>
    </row>
    <row r="241" spans="1:3">
      <c r="A241" s="3" t="s">
        <v>359</v>
      </c>
      <c r="C241" s="3" t="s">
        <v>303</v>
      </c>
    </row>
    <row r="242" spans="1:3">
      <c r="A242" s="3" t="s">
        <v>360</v>
      </c>
      <c r="C242" s="3" t="s">
        <v>106</v>
      </c>
    </row>
    <row r="243" spans="1:3">
      <c r="A243" s="3" t="s">
        <v>59</v>
      </c>
      <c r="C243" s="3" t="s">
        <v>58</v>
      </c>
    </row>
    <row r="244" spans="1:3">
      <c r="A244" s="3" t="s">
        <v>60</v>
      </c>
      <c r="C244" s="3" t="s">
        <v>359</v>
      </c>
    </row>
    <row r="245" spans="1:3">
      <c r="A245" s="3" t="s">
        <v>225</v>
      </c>
      <c r="C245" s="3" t="s">
        <v>360</v>
      </c>
    </row>
    <row r="246" spans="1:3">
      <c r="A246" s="3" t="s">
        <v>107</v>
      </c>
      <c r="C246" s="3" t="s">
        <v>59</v>
      </c>
    </row>
    <row r="247" spans="1:3">
      <c r="A247" s="3" t="s">
        <v>61</v>
      </c>
      <c r="C247" s="3" t="s">
        <v>60</v>
      </c>
    </row>
    <row r="248" spans="1:3">
      <c r="A248" s="3" t="s">
        <v>304</v>
      </c>
      <c r="C248" s="3" t="s">
        <v>225</v>
      </c>
    </row>
    <row r="249" spans="1:3">
      <c r="A249" s="3" t="s">
        <v>226</v>
      </c>
      <c r="C249" s="3" t="s">
        <v>107</v>
      </c>
    </row>
    <row r="250" spans="1:3">
      <c r="A250" s="3" t="s">
        <v>361</v>
      </c>
      <c r="C250" s="3" t="s">
        <v>61</v>
      </c>
    </row>
    <row r="251" spans="1:3">
      <c r="A251" s="3" t="s">
        <v>406</v>
      </c>
      <c r="C251" s="3" t="s">
        <v>304</v>
      </c>
    </row>
    <row r="252" spans="1:3">
      <c r="A252" s="3" t="s">
        <v>175</v>
      </c>
      <c r="C252" s="3" t="s">
        <v>226</v>
      </c>
    </row>
    <row r="253" spans="1:3">
      <c r="A253" s="3" t="s">
        <v>109</v>
      </c>
      <c r="C253" s="3" t="s">
        <v>361</v>
      </c>
    </row>
    <row r="254" spans="1:3">
      <c r="A254" s="3" t="s">
        <v>152</v>
      </c>
      <c r="C254" s="3" t="s">
        <v>406</v>
      </c>
    </row>
    <row r="255" spans="1:3">
      <c r="A255" s="3" t="s">
        <v>305</v>
      </c>
      <c r="C255" s="3" t="s">
        <v>175</v>
      </c>
    </row>
    <row r="256" spans="1:3">
      <c r="A256" s="3" t="s">
        <v>110</v>
      </c>
      <c r="C256" s="3" t="s">
        <v>109</v>
      </c>
    </row>
    <row r="257" spans="1:3">
      <c r="A257" s="3" t="s">
        <v>111</v>
      </c>
      <c r="C257" s="3" t="s">
        <v>152</v>
      </c>
    </row>
    <row r="258" spans="1:3">
      <c r="A258" s="3" t="s">
        <v>228</v>
      </c>
      <c r="C258" s="3" t="s">
        <v>305</v>
      </c>
    </row>
    <row r="259" spans="1:3">
      <c r="A259" s="3" t="s">
        <v>407</v>
      </c>
      <c r="C259" s="3" t="s">
        <v>110</v>
      </c>
    </row>
    <row r="260" spans="1:3">
      <c r="A260" s="3" t="s">
        <v>408</v>
      </c>
      <c r="C260" s="3" t="s">
        <v>111</v>
      </c>
    </row>
    <row r="261" spans="1:3">
      <c r="A261" s="3" t="s">
        <v>112</v>
      </c>
      <c r="C261" s="3" t="s">
        <v>228</v>
      </c>
    </row>
    <row r="262" spans="1:3">
      <c r="A262" s="3" t="s">
        <v>230</v>
      </c>
      <c r="C262" s="3" t="s">
        <v>407</v>
      </c>
    </row>
    <row r="263" spans="1:3">
      <c r="A263" s="3" t="s">
        <v>177</v>
      </c>
      <c r="C263" s="3" t="s">
        <v>408</v>
      </c>
    </row>
    <row r="264" spans="1:3">
      <c r="A264" s="3" t="s">
        <v>409</v>
      </c>
      <c r="C264" s="3" t="s">
        <v>112</v>
      </c>
    </row>
    <row r="265" spans="1:3">
      <c r="A265" s="3" t="s">
        <v>362</v>
      </c>
      <c r="C265" s="3" t="s">
        <v>230</v>
      </c>
    </row>
    <row r="266" spans="1:3">
      <c r="A266" s="3" t="s">
        <v>113</v>
      </c>
      <c r="C266" s="3" t="s">
        <v>177</v>
      </c>
    </row>
    <row r="267" spans="1:3">
      <c r="A267" s="3" t="s">
        <v>179</v>
      </c>
      <c r="C267" s="3" t="s">
        <v>409</v>
      </c>
    </row>
    <row r="268" spans="1:3">
      <c r="A268" s="3" t="s">
        <v>306</v>
      </c>
      <c r="C268" s="3" t="s">
        <v>362</v>
      </c>
    </row>
    <row r="269" spans="1:3">
      <c r="A269" s="3" t="s">
        <v>153</v>
      </c>
      <c r="C269" s="3" t="s">
        <v>113</v>
      </c>
    </row>
    <row r="270" spans="1:3">
      <c r="A270" s="3" t="s">
        <v>307</v>
      </c>
      <c r="C270" s="3" t="s">
        <v>179</v>
      </c>
    </row>
    <row r="271" spans="1:3">
      <c r="A271" s="3" t="s">
        <v>364</v>
      </c>
      <c r="C271" s="3" t="s">
        <v>306</v>
      </c>
    </row>
    <row r="272" spans="1:3">
      <c r="A272" s="3" t="s">
        <v>232</v>
      </c>
      <c r="C272" s="3" t="s">
        <v>153</v>
      </c>
    </row>
    <row r="273" spans="1:3">
      <c r="A273" s="3" t="s">
        <v>410</v>
      </c>
      <c r="C273" s="3" t="s">
        <v>307</v>
      </c>
    </row>
    <row r="274" spans="1:3">
      <c r="A274" s="3" t="s">
        <v>308</v>
      </c>
      <c r="C274" s="3" t="s">
        <v>364</v>
      </c>
    </row>
    <row r="275" spans="1:3">
      <c r="A275" s="3" t="s">
        <v>365</v>
      </c>
      <c r="C275" s="3" t="s">
        <v>232</v>
      </c>
    </row>
    <row r="276" spans="1:3">
      <c r="A276" s="3" t="s">
        <v>366</v>
      </c>
      <c r="C276" s="3" t="s">
        <v>410</v>
      </c>
    </row>
    <row r="277" spans="1:3">
      <c r="A277" s="3" t="s">
        <v>412</v>
      </c>
      <c r="C277" s="3" t="s">
        <v>308</v>
      </c>
    </row>
    <row r="278" spans="1:3">
      <c r="A278" s="3" t="s">
        <v>114</v>
      </c>
      <c r="C278" s="3" t="s">
        <v>365</v>
      </c>
    </row>
    <row r="279" spans="1:3">
      <c r="A279" s="3" t="s">
        <v>309</v>
      </c>
      <c r="C279" s="3" t="s">
        <v>366</v>
      </c>
    </row>
    <row r="280" spans="1:3">
      <c r="A280" s="3" t="s">
        <v>367</v>
      </c>
      <c r="C280" s="3" t="s">
        <v>412</v>
      </c>
    </row>
    <row r="281" spans="1:3">
      <c r="A281" s="3" t="s">
        <v>310</v>
      </c>
      <c r="C281" s="3" t="s">
        <v>114</v>
      </c>
    </row>
    <row r="282" spans="1:3">
      <c r="A282" s="3" t="s">
        <v>312</v>
      </c>
      <c r="C282" s="3" t="s">
        <v>309</v>
      </c>
    </row>
    <row r="283" spans="1:3">
      <c r="A283" s="3" t="s">
        <v>115</v>
      </c>
      <c r="C283" s="3" t="s">
        <v>367</v>
      </c>
    </row>
    <row r="284" spans="1:3">
      <c r="A284" s="3" t="s">
        <v>117</v>
      </c>
      <c r="C284" s="3" t="s">
        <v>310</v>
      </c>
    </row>
    <row r="285" spans="1:3">
      <c r="A285" s="3" t="s">
        <v>313</v>
      </c>
      <c r="C285" s="3" t="s">
        <v>312</v>
      </c>
    </row>
    <row r="286" spans="1:3">
      <c r="A286" s="3" t="s">
        <v>369</v>
      </c>
      <c r="C286" s="3" t="s">
        <v>115</v>
      </c>
    </row>
    <row r="287" spans="1:3">
      <c r="A287" s="3" t="s">
        <v>370</v>
      </c>
      <c r="C287" s="3" t="s">
        <v>117</v>
      </c>
    </row>
    <row r="288" spans="1:3">
      <c r="A288" s="3" t="s">
        <v>154</v>
      </c>
      <c r="C288" s="3" t="s">
        <v>313</v>
      </c>
    </row>
    <row r="289" spans="1:3">
      <c r="A289" s="3" t="s">
        <v>234</v>
      </c>
      <c r="C289" s="3" t="s">
        <v>369</v>
      </c>
    </row>
    <row r="290" spans="1:3">
      <c r="A290" s="3" t="s">
        <v>314</v>
      </c>
      <c r="C290" s="3" t="s">
        <v>370</v>
      </c>
    </row>
    <row r="291" spans="1:3">
      <c r="A291" s="3" t="s">
        <v>118</v>
      </c>
      <c r="C291" s="3" t="s">
        <v>154</v>
      </c>
    </row>
    <row r="292" spans="1:3">
      <c r="A292" s="3" t="s">
        <v>315</v>
      </c>
      <c r="C292" s="3" t="s">
        <v>234</v>
      </c>
    </row>
    <row r="293" spans="1:3">
      <c r="A293" s="3" t="s">
        <v>452</v>
      </c>
      <c r="C293" s="3" t="s">
        <v>314</v>
      </c>
    </row>
    <row r="294" spans="1:3">
      <c r="A294" s="3" t="s">
        <v>414</v>
      </c>
      <c r="C294" s="3" t="s">
        <v>118</v>
      </c>
    </row>
    <row r="295" spans="1:3">
      <c r="A295" s="3" t="s">
        <v>155</v>
      </c>
      <c r="C295" s="3" t="s">
        <v>315</v>
      </c>
    </row>
    <row r="296" spans="1:3">
      <c r="A296" s="3" t="s">
        <v>156</v>
      </c>
      <c r="C296" s="3" t="s">
        <v>452</v>
      </c>
    </row>
    <row r="297" spans="1:3">
      <c r="A297" s="3" t="s">
        <v>236</v>
      </c>
      <c r="C297" s="3" t="s">
        <v>414</v>
      </c>
    </row>
    <row r="298" spans="1:3">
      <c r="A298" s="3" t="s">
        <v>415</v>
      </c>
      <c r="C298" s="3" t="s">
        <v>155</v>
      </c>
    </row>
    <row r="299" spans="1:3">
      <c r="A299" s="3" t="s">
        <v>119</v>
      </c>
      <c r="C299" s="3" t="s">
        <v>156</v>
      </c>
    </row>
    <row r="300" spans="1:3">
      <c r="A300" s="3" t="s">
        <v>120</v>
      </c>
      <c r="C300" s="3" t="s">
        <v>236</v>
      </c>
    </row>
    <row r="301" spans="1:3">
      <c r="A301" s="3" t="s">
        <v>316</v>
      </c>
      <c r="C301" s="3" t="s">
        <v>415</v>
      </c>
    </row>
    <row r="302" spans="1:3">
      <c r="A302" s="3" t="s">
        <v>317</v>
      </c>
      <c r="C302" s="3" t="s">
        <v>119</v>
      </c>
    </row>
    <row r="303" spans="1:3">
      <c r="A303" s="3" t="s">
        <v>62</v>
      </c>
      <c r="C303" s="3" t="s">
        <v>120</v>
      </c>
    </row>
    <row r="304" spans="1:3">
      <c r="A304" s="3" t="s">
        <v>121</v>
      </c>
      <c r="C304" s="3" t="s">
        <v>316</v>
      </c>
    </row>
    <row r="305" spans="1:3">
      <c r="A305" s="3" t="s">
        <v>318</v>
      </c>
      <c r="C305" s="3" t="s">
        <v>317</v>
      </c>
    </row>
    <row r="306" spans="1:3">
      <c r="A306" s="3" t="s">
        <v>371</v>
      </c>
      <c r="C306" s="3" t="s">
        <v>62</v>
      </c>
    </row>
    <row r="307" spans="1:3">
      <c r="A307" s="3" t="s">
        <v>372</v>
      </c>
      <c r="C307" s="3" t="s">
        <v>121</v>
      </c>
    </row>
    <row r="308" spans="1:3">
      <c r="A308" s="3" t="s">
        <v>237</v>
      </c>
      <c r="C308" s="3" t="s">
        <v>318</v>
      </c>
    </row>
    <row r="309" spans="1:3">
      <c r="A309" s="3" t="s">
        <v>63</v>
      </c>
      <c r="C309" s="3" t="s">
        <v>371</v>
      </c>
    </row>
    <row r="310" spans="1:3">
      <c r="A310" s="3" t="s">
        <v>319</v>
      </c>
      <c r="C310" s="3" t="s">
        <v>372</v>
      </c>
    </row>
    <row r="311" spans="1:3">
      <c r="A311" s="3" t="s">
        <v>373</v>
      </c>
      <c r="C311" s="3" t="s">
        <v>237</v>
      </c>
    </row>
    <row r="312" spans="1:3">
      <c r="A312" s="3" t="s">
        <v>374</v>
      </c>
      <c r="C312" s="3" t="s">
        <v>63</v>
      </c>
    </row>
    <row r="313" spans="1:3">
      <c r="A313" s="3" t="s">
        <v>239</v>
      </c>
      <c r="C313" s="3" t="s">
        <v>319</v>
      </c>
    </row>
    <row r="314" spans="1:3">
      <c r="A314" s="3" t="s">
        <v>375</v>
      </c>
      <c r="C314" s="3" t="s">
        <v>373</v>
      </c>
    </row>
    <row r="315" spans="1:3">
      <c r="A315" s="3" t="s">
        <v>320</v>
      </c>
      <c r="C315" s="3" t="s">
        <v>374</v>
      </c>
    </row>
    <row r="316" spans="1:3">
      <c r="A316" s="3" t="s">
        <v>322</v>
      </c>
      <c r="C316" s="3" t="s">
        <v>239</v>
      </c>
    </row>
    <row r="317" spans="1:3">
      <c r="A317" s="3" t="s">
        <v>241</v>
      </c>
      <c r="C317" s="3" t="s">
        <v>375</v>
      </c>
    </row>
    <row r="318" spans="1:3">
      <c r="A318" s="3" t="s">
        <v>323</v>
      </c>
      <c r="C318" s="3" t="s">
        <v>320</v>
      </c>
    </row>
    <row r="319" spans="1:3">
      <c r="A319" s="3" t="s">
        <v>325</v>
      </c>
      <c r="C319" s="3" t="s">
        <v>322</v>
      </c>
    </row>
    <row r="320" spans="1:3">
      <c r="A320" s="3" t="s">
        <v>416</v>
      </c>
      <c r="C320" s="3" t="s">
        <v>241</v>
      </c>
    </row>
    <row r="321" spans="1:3">
      <c r="A321" s="3" t="s">
        <v>326</v>
      </c>
      <c r="C321" s="3" t="s">
        <v>323</v>
      </c>
    </row>
    <row r="322" spans="1:3">
      <c r="A322" s="3" t="s">
        <v>417</v>
      </c>
      <c r="C322" s="3" t="s">
        <v>325</v>
      </c>
    </row>
    <row r="323" spans="1:3">
      <c r="A323" s="3" t="s">
        <v>327</v>
      </c>
      <c r="C323" s="3" t="s">
        <v>416</v>
      </c>
    </row>
    <row r="324" spans="1:3">
      <c r="A324" s="3" t="s">
        <v>242</v>
      </c>
      <c r="C324" s="3" t="s">
        <v>326</v>
      </c>
    </row>
    <row r="325" spans="1:3">
      <c r="A325" s="3" t="s">
        <v>418</v>
      </c>
      <c r="C325" s="3" t="s">
        <v>417</v>
      </c>
    </row>
    <row r="326" spans="1:3">
      <c r="A326" s="3" t="s">
        <v>454</v>
      </c>
      <c r="C326" s="3" t="s">
        <v>327</v>
      </c>
    </row>
    <row r="327" spans="1:3">
      <c r="C327" s="3" t="s">
        <v>242</v>
      </c>
    </row>
    <row r="328" spans="1:3">
      <c r="C328" s="3" t="s">
        <v>418</v>
      </c>
    </row>
    <row r="329" spans="1:3">
      <c r="C329" s="3" t="s">
        <v>454</v>
      </c>
    </row>
  </sheetData>
  <sortState ref="C4:C329">
    <sortCondition ref="C329"/>
  </sortState>
  <mergeCells count="1">
    <mergeCell ref="C2: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329"/>
  <sheetViews>
    <sheetView zoomScale="85" zoomScaleNormal="85" zoomScaleSheetLayoutView="85" workbookViewId="0">
      <pane ySplit="3" topLeftCell="A4" activePane="bottomLeft" state="frozen"/>
      <selection pane="bottomLeft" activeCell="A4" sqref="A4"/>
    </sheetView>
  </sheetViews>
  <sheetFormatPr defaultColWidth="9.140625" defaultRowHeight="17.649999999999999" customHeight="1"/>
  <cols>
    <col min="1" max="1" width="20.7109375" style="1" customWidth="1"/>
    <col min="2" max="2" width="29.7109375" style="1" customWidth="1"/>
    <col min="3" max="3" width="34.85546875" style="1" customWidth="1"/>
    <col min="4" max="4" width="10.140625" style="1" customWidth="1"/>
    <col min="5" max="5" width="11.42578125" style="1" customWidth="1"/>
    <col min="6" max="6" width="10.7109375" style="1" customWidth="1"/>
    <col min="7" max="7" width="8.7109375" style="1" customWidth="1"/>
    <col min="8" max="8" width="26.140625" style="1" customWidth="1"/>
    <col min="9" max="9" width="11.28515625" style="1" customWidth="1"/>
    <col min="10" max="10" width="12.5703125" style="1" customWidth="1"/>
    <col min="11" max="11" width="11.85546875" style="1" customWidth="1"/>
    <col min="12" max="12" width="9.140625" style="1" customWidth="1"/>
    <col min="13" max="13" width="11.7109375" style="1" customWidth="1"/>
    <col min="14" max="14" width="14.140625" style="1" customWidth="1"/>
    <col min="15" max="15" width="23.85546875" style="1" customWidth="1"/>
    <col min="16" max="16" width="20.85546875" style="1" customWidth="1"/>
    <col min="17" max="17" width="24.85546875" style="1" customWidth="1"/>
    <col min="18" max="18" width="22.85546875" style="9" customWidth="1"/>
    <col min="19" max="19" width="18.5703125" style="9" customWidth="1"/>
    <col min="20" max="20" width="14.7109375" style="9" customWidth="1"/>
    <col min="21" max="21" width="18" style="9" customWidth="1"/>
    <col min="22" max="22" width="13.42578125" style="9" customWidth="1"/>
    <col min="23" max="23" width="13.5703125" style="9" customWidth="1"/>
    <col min="24" max="24" width="20" style="9" customWidth="1"/>
    <col min="25" max="25" width="11.85546875" style="9" customWidth="1"/>
    <col min="26" max="26" width="13" style="9" customWidth="1"/>
    <col min="27" max="31" width="13" style="1" customWidth="1"/>
    <col min="32" max="33" width="14" style="1" customWidth="1"/>
    <col min="34" max="34" width="88" style="7" customWidth="1"/>
    <col min="35" max="16384" width="9.140625" style="1"/>
  </cols>
  <sheetData>
    <row r="1" spans="1:35" s="4" customFormat="1" ht="15">
      <c r="D1" s="4">
        <v>2</v>
      </c>
      <c r="E1" s="4">
        <v>3</v>
      </c>
      <c r="F1" s="4">
        <v>4</v>
      </c>
      <c r="G1" s="4">
        <v>5</v>
      </c>
      <c r="H1" s="4">
        <v>6</v>
      </c>
      <c r="I1" s="4">
        <v>7</v>
      </c>
      <c r="J1" s="4">
        <v>8</v>
      </c>
      <c r="K1" s="4">
        <v>9</v>
      </c>
      <c r="L1" s="4">
        <v>10</v>
      </c>
      <c r="M1" s="4">
        <v>11</v>
      </c>
      <c r="N1" s="4">
        <v>12</v>
      </c>
      <c r="O1" s="4">
        <v>13</v>
      </c>
      <c r="P1" s="4">
        <v>14</v>
      </c>
      <c r="Q1" s="4">
        <v>15</v>
      </c>
      <c r="R1" s="8">
        <v>16</v>
      </c>
      <c r="S1" s="8">
        <v>17</v>
      </c>
      <c r="T1" s="8">
        <v>18</v>
      </c>
      <c r="U1" s="8">
        <v>19</v>
      </c>
      <c r="V1" s="8">
        <v>20</v>
      </c>
      <c r="W1" s="8">
        <v>21</v>
      </c>
      <c r="X1" s="8">
        <v>22</v>
      </c>
      <c r="Y1" s="8">
        <v>23</v>
      </c>
      <c r="Z1" s="8">
        <v>24</v>
      </c>
      <c r="AA1" s="4">
        <v>25</v>
      </c>
      <c r="AB1" s="4">
        <v>26</v>
      </c>
      <c r="AC1" s="4">
        <v>27</v>
      </c>
      <c r="AD1" s="4">
        <v>28</v>
      </c>
      <c r="AE1" s="4">
        <v>29</v>
      </c>
      <c r="AF1" s="4">
        <v>30</v>
      </c>
      <c r="AG1" s="4">
        <v>31</v>
      </c>
      <c r="AH1" s="4">
        <v>32</v>
      </c>
    </row>
    <row r="2" spans="1:35" s="2" customFormat="1" ht="42.75" customHeight="1">
      <c r="A2" s="16"/>
      <c r="B2" s="16"/>
      <c r="C2" s="16"/>
      <c r="D2" s="296" t="s">
        <v>3</v>
      </c>
      <c r="E2" s="297"/>
      <c r="F2" s="297"/>
      <c r="G2" s="298"/>
      <c r="H2" s="50" t="s">
        <v>4</v>
      </c>
      <c r="I2" s="296" t="s">
        <v>5</v>
      </c>
      <c r="J2" s="297"/>
      <c r="K2" s="297"/>
      <c r="L2" s="298"/>
      <c r="M2" s="296" t="s">
        <v>6</v>
      </c>
      <c r="N2" s="298"/>
      <c r="O2" s="50" t="s">
        <v>7</v>
      </c>
      <c r="P2" s="50" t="s">
        <v>8</v>
      </c>
      <c r="Q2" s="75"/>
      <c r="R2" s="299" t="s">
        <v>465</v>
      </c>
      <c r="S2" s="300"/>
      <c r="T2" s="300"/>
      <c r="U2" s="300"/>
      <c r="V2" s="300"/>
      <c r="W2" s="300"/>
      <c r="X2" s="300"/>
      <c r="Y2" s="301"/>
      <c r="Z2" s="10"/>
      <c r="AA2" s="5"/>
      <c r="AB2" s="5"/>
      <c r="AC2" s="5"/>
      <c r="AD2" s="5"/>
      <c r="AE2" s="5"/>
      <c r="AF2" s="293" t="s">
        <v>478</v>
      </c>
      <c r="AG2" s="294"/>
      <c r="AH2" s="295"/>
    </row>
    <row r="3" spans="1:35" s="52" customFormat="1" ht="75" customHeight="1">
      <c r="A3" s="16" t="s">
        <v>0</v>
      </c>
      <c r="B3" s="16" t="s">
        <v>1</v>
      </c>
      <c r="C3" s="53" t="s">
        <v>2</v>
      </c>
      <c r="D3" s="54" t="s">
        <v>9</v>
      </c>
      <c r="E3" s="54" t="s">
        <v>10</v>
      </c>
      <c r="F3" s="54" t="s">
        <v>11</v>
      </c>
      <c r="G3" s="54" t="s">
        <v>12</v>
      </c>
      <c r="H3" s="55" t="s">
        <v>4</v>
      </c>
      <c r="I3" s="54" t="s">
        <v>624</v>
      </c>
      <c r="J3" s="54" t="s">
        <v>625</v>
      </c>
      <c r="K3" s="54" t="s">
        <v>626</v>
      </c>
      <c r="L3" s="54" t="s">
        <v>627</v>
      </c>
      <c r="M3" s="54" t="s">
        <v>13</v>
      </c>
      <c r="N3" s="54" t="s">
        <v>14</v>
      </c>
      <c r="O3" s="55" t="s">
        <v>7</v>
      </c>
      <c r="P3" s="55" t="s">
        <v>8</v>
      </c>
      <c r="Q3" s="76" t="s">
        <v>634</v>
      </c>
      <c r="R3" s="56" t="s">
        <v>455</v>
      </c>
      <c r="S3" s="56" t="s">
        <v>456</v>
      </c>
      <c r="T3" s="56" t="s">
        <v>457</v>
      </c>
      <c r="U3" s="56" t="s">
        <v>458</v>
      </c>
      <c r="V3" s="56" t="s">
        <v>459</v>
      </c>
      <c r="W3" s="56" t="s">
        <v>460</v>
      </c>
      <c r="X3" s="56" t="s">
        <v>461</v>
      </c>
      <c r="Y3" s="56" t="s">
        <v>462</v>
      </c>
      <c r="Z3" s="57" t="s">
        <v>563</v>
      </c>
      <c r="AA3" s="58" t="s">
        <v>994</v>
      </c>
      <c r="AB3" s="58" t="s">
        <v>476</v>
      </c>
      <c r="AC3" s="58" t="s">
        <v>995</v>
      </c>
      <c r="AD3" s="58" t="s">
        <v>477</v>
      </c>
      <c r="AE3" s="58" t="s">
        <v>996</v>
      </c>
      <c r="AF3" s="59" t="s">
        <v>475</v>
      </c>
      <c r="AG3" s="59" t="s">
        <v>463</v>
      </c>
      <c r="AH3" s="60" t="s">
        <v>528</v>
      </c>
      <c r="AI3" s="51"/>
    </row>
    <row r="4" spans="1:35" ht="17.649999999999999" customHeight="1">
      <c r="A4" s="61" t="s">
        <v>15</v>
      </c>
      <c r="B4" s="61" t="s">
        <v>16</v>
      </c>
      <c r="C4" s="62" t="s">
        <v>17</v>
      </c>
      <c r="D4" s="63">
        <f>VLOOKUP($C4,NHLE!$A$1:$P$327,4,0)</f>
        <v>16</v>
      </c>
      <c r="E4" s="63">
        <f>VLOOKUP($C4,NHLE!$A$1:$P$327,5,0)</f>
        <v>49</v>
      </c>
      <c r="F4" s="63">
        <f>VLOOKUP($C4,NHLE!$A$1:$P$327,6,0)</f>
        <v>712</v>
      </c>
      <c r="G4" s="63">
        <f>VLOOKUP($C4,NHLE!$A$1:$P$327,7,0)</f>
        <v>777</v>
      </c>
      <c r="H4" s="63">
        <f>VLOOKUP($C4,NHLE!$A$1:$P$327,8,0)</f>
        <v>20</v>
      </c>
      <c r="I4" s="63">
        <f>VLOOKUP($C4,NHLE!$A$1:$P$327,9,0)</f>
        <v>1</v>
      </c>
      <c r="J4" s="63">
        <f>VLOOKUP($C4,NHLE!$A$1:$P$327,10,0)</f>
        <v>1</v>
      </c>
      <c r="K4" s="63">
        <f>VLOOKUP($C4,NHLE!$A$1:$P$327,11,0)</f>
        <v>1</v>
      </c>
      <c r="L4" s="63">
        <f>VLOOKUP($C4,NHLE!$A$1:$P$327,12,0)</f>
        <v>3</v>
      </c>
      <c r="M4" s="63">
        <f>VLOOKUP($C4,NHLE!$A$1:$P$327,13,0)</f>
        <v>1</v>
      </c>
      <c r="N4" s="63">
        <f>VLOOKUP($C4,NHLE!$A$1:$P$327,14,0)</f>
        <v>1</v>
      </c>
      <c r="O4" s="63">
        <f>VLOOKUP($C4,NHLE!$A$1:$P$327,15,0)</f>
        <v>0</v>
      </c>
      <c r="P4" s="63">
        <f>VLOOKUP($C4,NHLE!$A$1:$P$327,16,0)</f>
        <v>0</v>
      </c>
      <c r="Q4" s="64"/>
      <c r="R4" s="62">
        <f>VLOOKUP($C4,'HAR Stats'!$E$4:$L$386,2,0)</f>
        <v>7</v>
      </c>
      <c r="S4" s="62">
        <f>VLOOKUP($C4,'HAR Stats'!$E$4:$L$386,3,0)</f>
        <v>2</v>
      </c>
      <c r="T4" s="62">
        <f>VLOOKUP($C4,'HAR Stats'!$E$4:$L$386,4,0)</f>
        <v>1</v>
      </c>
      <c r="U4" s="62">
        <f>VLOOKUP($C4,'HAR Stats'!$E$4:$L$386,5,0)</f>
        <v>0</v>
      </c>
      <c r="V4" s="62">
        <f>VLOOKUP($C4,'HAR Stats'!$E$4:$L$386,6,0)</f>
        <v>0</v>
      </c>
      <c r="W4" s="62">
        <f>VLOOKUP($C4,'HAR Stats'!$E$4:$L$386,7,0)</f>
        <v>0</v>
      </c>
      <c r="X4" s="62">
        <f>VLOOKUP($C4,'HAR Stats'!$E$4:$L$386,8,0)</f>
        <v>0</v>
      </c>
      <c r="Y4" s="62">
        <f>SUM(R4:X4)</f>
        <v>10</v>
      </c>
      <c r="Z4" s="62" t="s">
        <v>671</v>
      </c>
      <c r="AA4" s="63">
        <f>VLOOKUP($C4,'Planning Applications_LBCs'!$B$2:$G$345,2,0)</f>
        <v>1018</v>
      </c>
      <c r="AB4" s="63">
        <f>VLOOKUP($C4,'Planning Applications_LBCs'!$B$2:$G$345,3,0)</f>
        <v>-5.3023255813953486E-2</v>
      </c>
      <c r="AC4" s="63">
        <f>VLOOKUP($C4,'Planning Applications_LBCs'!$B$2:$G$345,4,0)</f>
        <v>63</v>
      </c>
      <c r="AD4" s="63">
        <f>VLOOKUP($C4,'Planning Applications_LBCs'!$B$2:$G$345,5,0)</f>
        <v>-0.13698630136986301</v>
      </c>
      <c r="AE4" s="63">
        <f>VLOOKUP($C4,'Planning Applications_LBCs'!$B$2:$G$345,6,0)</f>
        <v>9</v>
      </c>
      <c r="AF4" s="63">
        <f>VLOOKUP($C4,'LA Staffing'!$A:$D,2,0)</f>
        <v>0.18</v>
      </c>
      <c r="AG4" s="63" t="s">
        <v>1023</v>
      </c>
      <c r="AH4" s="99" t="str">
        <f>VLOOKUP($C4,'LA Staffing'!$A:$D,4,0)</f>
        <v>Advised by Derbyshire County Council</v>
      </c>
    </row>
    <row r="5" spans="1:35" ht="17.649999999999999" customHeight="1">
      <c r="A5" s="61" t="s">
        <v>15</v>
      </c>
      <c r="B5" s="61" t="s">
        <v>18</v>
      </c>
      <c r="C5" s="62" t="s">
        <v>19</v>
      </c>
      <c r="D5" s="63">
        <f>VLOOKUP($C5,NHLE!$A$1:$P$327,4,0)</f>
        <v>2</v>
      </c>
      <c r="E5" s="63">
        <f>VLOOKUP($C5,NHLE!$A$1:$P$327,5,0)</f>
        <v>4</v>
      </c>
      <c r="F5" s="63">
        <f>VLOOKUP($C5,NHLE!$A$1:$P$327,6,0)</f>
        <v>77</v>
      </c>
      <c r="G5" s="63">
        <f>VLOOKUP($C5,NHLE!$A$1:$P$327,7,0)</f>
        <v>83</v>
      </c>
      <c r="H5" s="63">
        <f>VLOOKUP($C5,NHLE!$A$1:$P$327,8,0)</f>
        <v>9</v>
      </c>
      <c r="I5" s="63">
        <f>VLOOKUP($C5,NHLE!$A$1:$P$327,9,0)</f>
        <v>1</v>
      </c>
      <c r="J5" s="63">
        <f>VLOOKUP($C5,NHLE!$A$1:$P$327,10,0)</f>
        <v>1</v>
      </c>
      <c r="K5" s="63">
        <f>VLOOKUP($C5,NHLE!$A$1:$P$327,11,0)</f>
        <v>0</v>
      </c>
      <c r="L5" s="63">
        <f>VLOOKUP($C5,NHLE!$A$1:$P$327,12,0)</f>
        <v>2</v>
      </c>
      <c r="M5" s="63">
        <f>VLOOKUP($C5,NHLE!$A$1:$P$327,13,0)</f>
        <v>0</v>
      </c>
      <c r="N5" s="63">
        <f>VLOOKUP($C5,NHLE!$A$1:$P$327,14,0)</f>
        <v>0</v>
      </c>
      <c r="O5" s="63">
        <f>VLOOKUP($C5,NHLE!$A$1:$P$327,15,0)</f>
        <v>0</v>
      </c>
      <c r="P5" s="63">
        <f>VLOOKUP($C5,NHLE!$A$1:$P$327,16,0)</f>
        <v>0</v>
      </c>
      <c r="Q5" s="64"/>
      <c r="R5" s="62">
        <f>VLOOKUP($C5,'HAR Stats'!$E$4:$L$386,2,0)</f>
        <v>0</v>
      </c>
      <c r="S5" s="62">
        <f>VLOOKUP($C5,'HAR Stats'!$E$4:$L$386,3,0)</f>
        <v>0</v>
      </c>
      <c r="T5" s="62">
        <f>VLOOKUP($C5,'HAR Stats'!$E$4:$L$386,4,0)</f>
        <v>1</v>
      </c>
      <c r="U5" s="62">
        <f>VLOOKUP($C5,'HAR Stats'!$E$4:$L$386,5,0)</f>
        <v>1</v>
      </c>
      <c r="V5" s="62">
        <f>VLOOKUP($C5,'HAR Stats'!$E$4:$L$386,6,0)</f>
        <v>0</v>
      </c>
      <c r="W5" s="62">
        <f>VLOOKUP($C5,'HAR Stats'!$E$4:$L$386,7,0)</f>
        <v>0</v>
      </c>
      <c r="X5" s="62">
        <f>VLOOKUP($C5,'HAR Stats'!$E$4:$L$386,8,0)</f>
        <v>1</v>
      </c>
      <c r="Y5" s="62">
        <f t="shared" ref="Y5:Y68" si="0">SUM(R5:X5)</f>
        <v>3</v>
      </c>
      <c r="Z5" s="62" t="s">
        <v>671</v>
      </c>
      <c r="AA5" s="63">
        <f>VLOOKUP($C5,'Planning Applications_LBCs'!$B$2:$G$345,2,0)</f>
        <v>532</v>
      </c>
      <c r="AB5" s="63">
        <f>VLOOKUP($C5,'Planning Applications_LBCs'!$B$2:$G$345,3,0)</f>
        <v>-6.1728395061728392E-2</v>
      </c>
      <c r="AC5" s="63">
        <f>VLOOKUP($C5,'Planning Applications_LBCs'!$B$2:$G$345,4,0)</f>
        <v>0</v>
      </c>
      <c r="AD5" s="63">
        <f>VLOOKUP($C5,'Planning Applications_LBCs'!$B$2:$G$345,5,0)</f>
        <v>-1</v>
      </c>
      <c r="AE5" s="63">
        <f>VLOOKUP($C5,'Planning Applications_LBCs'!$B$2:$G$345,6,0)</f>
        <v>0</v>
      </c>
      <c r="AF5" s="63">
        <f>VLOOKUP($C5,'LA Staffing'!$A:$D,2,0)</f>
        <v>0.2</v>
      </c>
      <c r="AG5" s="63" t="s">
        <v>1023</v>
      </c>
      <c r="AH5" s="99" t="str">
        <f>VLOOKUP($C5,'LA Staffing'!$A:$D,4,0)</f>
        <v>Advised by Nottinghamshire County Council</v>
      </c>
    </row>
    <row r="6" spans="1:35" ht="17.649999999999999" customHeight="1">
      <c r="A6" s="61" t="s">
        <v>15</v>
      </c>
      <c r="B6" s="61" t="s">
        <v>18</v>
      </c>
      <c r="C6" s="62" t="s">
        <v>20</v>
      </c>
      <c r="D6" s="63">
        <f>VLOOKUP($C6,NHLE!$A$1:$P$327,4,0)</f>
        <v>42</v>
      </c>
      <c r="E6" s="63">
        <f>VLOOKUP($C6,NHLE!$A$1:$P$327,5,0)</f>
        <v>52</v>
      </c>
      <c r="F6" s="63">
        <f>VLOOKUP($C6,NHLE!$A$1:$P$327,6,0)</f>
        <v>979</v>
      </c>
      <c r="G6" s="63">
        <f>VLOOKUP($C6,NHLE!$A$1:$P$327,7,0)</f>
        <v>1073</v>
      </c>
      <c r="H6" s="63">
        <f>VLOOKUP($C6,NHLE!$A$1:$P$327,8,0)</f>
        <v>33</v>
      </c>
      <c r="I6" s="63">
        <f>VLOOKUP($C6,NHLE!$A$1:$P$327,9,0)</f>
        <v>2</v>
      </c>
      <c r="J6" s="63">
        <f>VLOOKUP($C6,NHLE!$A$1:$P$327,10,0)</f>
        <v>1</v>
      </c>
      <c r="K6" s="63">
        <f>VLOOKUP($C6,NHLE!$A$1:$P$327,11,0)</f>
        <v>2</v>
      </c>
      <c r="L6" s="63">
        <f>VLOOKUP($C6,NHLE!$A$1:$P$327,12,0)</f>
        <v>5</v>
      </c>
      <c r="M6" s="63">
        <f>VLOOKUP($C6,NHLE!$A$1:$P$327,13,0)</f>
        <v>0</v>
      </c>
      <c r="N6" s="63">
        <f>VLOOKUP($C6,NHLE!$A$1:$P$327,14,0)</f>
        <v>0</v>
      </c>
      <c r="O6" s="63">
        <f>VLOOKUP($C6,NHLE!$A$1:$P$327,15,0)</f>
        <v>0</v>
      </c>
      <c r="P6" s="63">
        <f>VLOOKUP($C6,NHLE!$A$1:$P$327,16,0)</f>
        <v>0</v>
      </c>
      <c r="Q6" s="64"/>
      <c r="R6" s="62">
        <f>VLOOKUP($C6,'HAR Stats'!$E$4:$L$386,2,0)</f>
        <v>10</v>
      </c>
      <c r="S6" s="62">
        <f>VLOOKUP($C6,'HAR Stats'!$E$4:$L$386,3,0)</f>
        <v>7</v>
      </c>
      <c r="T6" s="62">
        <f>VLOOKUP($C6,'HAR Stats'!$E$4:$L$386,4,0)</f>
        <v>1</v>
      </c>
      <c r="U6" s="62">
        <f>VLOOKUP($C6,'HAR Stats'!$E$4:$L$386,5,0)</f>
        <v>1</v>
      </c>
      <c r="V6" s="62">
        <f>VLOOKUP($C6,'HAR Stats'!$E$4:$L$386,6,0)</f>
        <v>0</v>
      </c>
      <c r="W6" s="62">
        <f>VLOOKUP($C6,'HAR Stats'!$E$4:$L$386,7,0)</f>
        <v>0</v>
      </c>
      <c r="X6" s="62">
        <f>VLOOKUP($C6,'HAR Stats'!$E$4:$L$386,8,0)</f>
        <v>2</v>
      </c>
      <c r="Y6" s="62">
        <f t="shared" si="0"/>
        <v>21</v>
      </c>
      <c r="Z6" s="62" t="s">
        <v>671</v>
      </c>
      <c r="AA6" s="63">
        <f>VLOOKUP($C6,'Planning Applications_LBCs'!$B$2:$G$345,2,0)</f>
        <v>860</v>
      </c>
      <c r="AB6" s="63">
        <f>VLOOKUP($C6,'Planning Applications_LBCs'!$B$2:$G$345,3,0)</f>
        <v>1.7751479289940829E-2</v>
      </c>
      <c r="AC6" s="63">
        <f>VLOOKUP($C6,'Planning Applications_LBCs'!$B$2:$G$345,4,0)</f>
        <v>58</v>
      </c>
      <c r="AD6" s="63">
        <f>VLOOKUP($C6,'Planning Applications_LBCs'!$B$2:$G$345,5,0)</f>
        <v>-0.22666666666666666</v>
      </c>
      <c r="AE6" s="63">
        <f>VLOOKUP($C6,'Planning Applications_LBCs'!$B$2:$G$345,6,0)</f>
        <v>3</v>
      </c>
      <c r="AF6" s="63">
        <f>VLOOKUP($C6,'LA Staffing'!$A:$D,2,0)</f>
        <v>2.8</v>
      </c>
      <c r="AG6" s="63" t="s">
        <v>1023</v>
      </c>
      <c r="AH6" s="99" t="str">
        <f>VLOOKUP($C6,'LA Staffing'!$A:$D,4,0)</f>
        <v>Advised by Nottinghamshire County Council</v>
      </c>
    </row>
    <row r="7" spans="1:35" ht="17.649999999999999" customHeight="1">
      <c r="A7" s="61" t="s">
        <v>15</v>
      </c>
      <c r="B7" s="61" t="s">
        <v>21</v>
      </c>
      <c r="C7" s="62" t="s">
        <v>22</v>
      </c>
      <c r="D7" s="63">
        <f>VLOOKUP($C7,NHLE!$A$1:$P$327,4,0)</f>
        <v>3</v>
      </c>
      <c r="E7" s="63">
        <f>VLOOKUP($C7,NHLE!$A$1:$P$327,5,0)</f>
        <v>8</v>
      </c>
      <c r="F7" s="63">
        <f>VLOOKUP($C7,NHLE!$A$1:$P$327,6,0)</f>
        <v>179</v>
      </c>
      <c r="G7" s="63">
        <f>VLOOKUP($C7,NHLE!$A$1:$P$327,7,0)</f>
        <v>190</v>
      </c>
      <c r="H7" s="63">
        <f>VLOOKUP($C7,NHLE!$A$1:$P$327,8,0)</f>
        <v>16</v>
      </c>
      <c r="I7" s="63">
        <f>VLOOKUP($C7,NHLE!$A$1:$P$327,9,0)</f>
        <v>0</v>
      </c>
      <c r="J7" s="63">
        <f>VLOOKUP($C7,NHLE!$A$1:$P$327,10,0)</f>
        <v>0</v>
      </c>
      <c r="K7" s="63">
        <f>VLOOKUP($C7,NHLE!$A$1:$P$327,11,0)</f>
        <v>0</v>
      </c>
      <c r="L7" s="63">
        <f>VLOOKUP($C7,NHLE!$A$1:$P$327,12,0)</f>
        <v>0</v>
      </c>
      <c r="M7" s="63">
        <f>VLOOKUP($C7,NHLE!$A$1:$P$327,13,0)</f>
        <v>0</v>
      </c>
      <c r="N7" s="63">
        <f>VLOOKUP($C7,NHLE!$A$1:$P$327,14,0)</f>
        <v>0</v>
      </c>
      <c r="O7" s="63">
        <f>VLOOKUP($C7,NHLE!$A$1:$P$327,15,0)</f>
        <v>0</v>
      </c>
      <c r="P7" s="63">
        <f>VLOOKUP($C7,NHLE!$A$1:$P$327,16,0)</f>
        <v>0</v>
      </c>
      <c r="Q7" s="64"/>
      <c r="R7" s="62">
        <f>VLOOKUP($C7,'HAR Stats'!$E$4:$L$386,2,0)</f>
        <v>0</v>
      </c>
      <c r="S7" s="62">
        <f>VLOOKUP($C7,'HAR Stats'!$E$4:$L$386,3,0)</f>
        <v>0</v>
      </c>
      <c r="T7" s="62">
        <f>VLOOKUP($C7,'HAR Stats'!$E$4:$L$386,4,0)</f>
        <v>0</v>
      </c>
      <c r="U7" s="62">
        <f>VLOOKUP($C7,'HAR Stats'!$E$4:$L$386,5,0)</f>
        <v>0</v>
      </c>
      <c r="V7" s="62">
        <f>VLOOKUP($C7,'HAR Stats'!$E$4:$L$386,6,0)</f>
        <v>0</v>
      </c>
      <c r="W7" s="62">
        <f>VLOOKUP($C7,'HAR Stats'!$E$4:$L$386,7,0)</f>
        <v>0</v>
      </c>
      <c r="X7" s="62">
        <f>VLOOKUP($C7,'HAR Stats'!$E$4:$L$386,8,0)</f>
        <v>0</v>
      </c>
      <c r="Y7" s="62">
        <f t="shared" si="0"/>
        <v>0</v>
      </c>
      <c r="Z7" s="62" t="s">
        <v>671</v>
      </c>
      <c r="AA7" s="63">
        <f>VLOOKUP($C7,'Planning Applications_LBCs'!$B$2:$G$345,2,0)</f>
        <v>678</v>
      </c>
      <c r="AB7" s="63">
        <f>VLOOKUP($C7,'Planning Applications_LBCs'!$B$2:$G$345,3,0)</f>
        <v>1.1940298507462687E-2</v>
      </c>
      <c r="AC7" s="63">
        <f>VLOOKUP($C7,'Planning Applications_LBCs'!$B$2:$G$345,4,0)</f>
        <v>9</v>
      </c>
      <c r="AD7" s="63">
        <f>VLOOKUP($C7,'Planning Applications_LBCs'!$B$2:$G$345,5,0)</f>
        <v>-0.35714285714285715</v>
      </c>
      <c r="AE7" s="63">
        <f>VLOOKUP($C7,'Planning Applications_LBCs'!$B$2:$G$345,6,0)</f>
        <v>0</v>
      </c>
      <c r="AF7" s="63">
        <f>VLOOKUP($C7,'LA Staffing'!$A:$D,2,0)</f>
        <v>0.1</v>
      </c>
      <c r="AG7" s="63" t="s">
        <v>1023</v>
      </c>
      <c r="AH7" s="99" t="str">
        <f>VLOOKUP($C7,'LA Staffing'!$A:$D,4,0)</f>
        <v>Advised by Leics County Council</v>
      </c>
    </row>
    <row r="8" spans="1:35" ht="17.649999999999999" customHeight="1">
      <c r="A8" s="61" t="s">
        <v>15</v>
      </c>
      <c r="B8" s="61" t="s">
        <v>16</v>
      </c>
      <c r="C8" s="62" t="s">
        <v>23</v>
      </c>
      <c r="D8" s="63">
        <f>VLOOKUP($C8,NHLE!$A$1:$P$327,4,0)</f>
        <v>7</v>
      </c>
      <c r="E8" s="63">
        <f>VLOOKUP($C8,NHLE!$A$1:$P$327,5,0)</f>
        <v>23</v>
      </c>
      <c r="F8" s="63">
        <f>VLOOKUP($C8,NHLE!$A$1:$P$327,6,0)</f>
        <v>161</v>
      </c>
      <c r="G8" s="63">
        <f>VLOOKUP($C8,NHLE!$A$1:$P$327,7,0)</f>
        <v>191</v>
      </c>
      <c r="H8" s="63">
        <f>VLOOKUP($C8,NHLE!$A$1:$P$327,8,0)</f>
        <v>14</v>
      </c>
      <c r="I8" s="63">
        <f>VLOOKUP($C8,NHLE!$A$1:$P$327,9,0)</f>
        <v>2</v>
      </c>
      <c r="J8" s="63">
        <f>VLOOKUP($C8,NHLE!$A$1:$P$327,10,0)</f>
        <v>0</v>
      </c>
      <c r="K8" s="63">
        <f>VLOOKUP($C8,NHLE!$A$1:$P$327,11,0)</f>
        <v>2</v>
      </c>
      <c r="L8" s="63">
        <f>VLOOKUP($C8,NHLE!$A$1:$P$327,12,0)</f>
        <v>4</v>
      </c>
      <c r="M8" s="63">
        <f>VLOOKUP($C8,NHLE!$A$1:$P$327,13,0)</f>
        <v>0</v>
      </c>
      <c r="N8" s="63">
        <f>VLOOKUP($C8,NHLE!$A$1:$P$327,14,0)</f>
        <v>0</v>
      </c>
      <c r="O8" s="63">
        <f>VLOOKUP($C8,NHLE!$A$1:$P$327,15,0)</f>
        <v>0</v>
      </c>
      <c r="P8" s="63">
        <f>VLOOKUP($C8,NHLE!$A$1:$P$327,16,0)</f>
        <v>0</v>
      </c>
      <c r="Q8" s="64"/>
      <c r="R8" s="62">
        <f>VLOOKUP($C8,'HAR Stats'!$E$4:$L$386,2,0)</f>
        <v>3</v>
      </c>
      <c r="S8" s="62">
        <f>VLOOKUP($C8,'HAR Stats'!$E$4:$L$386,3,0)</f>
        <v>0</v>
      </c>
      <c r="T8" s="62">
        <f>VLOOKUP($C8,'HAR Stats'!$E$4:$L$386,4,0)</f>
        <v>0</v>
      </c>
      <c r="U8" s="62">
        <f>VLOOKUP($C8,'HAR Stats'!$E$4:$L$386,5,0)</f>
        <v>0</v>
      </c>
      <c r="V8" s="62">
        <f>VLOOKUP($C8,'HAR Stats'!$E$4:$L$386,6,0)</f>
        <v>0</v>
      </c>
      <c r="W8" s="62">
        <f>VLOOKUP($C8,'HAR Stats'!$E$4:$L$386,7,0)</f>
        <v>0</v>
      </c>
      <c r="X8" s="62">
        <f>VLOOKUP($C8,'HAR Stats'!$E$4:$L$386,8,0)</f>
        <v>2</v>
      </c>
      <c r="Y8" s="62">
        <f t="shared" si="0"/>
        <v>5</v>
      </c>
      <c r="Z8" s="62" t="s">
        <v>671</v>
      </c>
      <c r="AA8" s="63">
        <f>VLOOKUP($C8,'Planning Applications_LBCs'!$B$2:$G$345,2,0)</f>
        <v>372</v>
      </c>
      <c r="AB8" s="63">
        <f>VLOOKUP($C8,'Planning Applications_LBCs'!$B$2:$G$345,3,0)</f>
        <v>-8.8235294117647065E-2</v>
      </c>
      <c r="AC8" s="63">
        <f>VLOOKUP($C8,'Planning Applications_LBCs'!$B$2:$G$345,4,0)</f>
        <v>12</v>
      </c>
      <c r="AD8" s="63">
        <f>VLOOKUP($C8,'Planning Applications_LBCs'!$B$2:$G$345,5,0)</f>
        <v>2</v>
      </c>
      <c r="AE8" s="63">
        <f>VLOOKUP($C8,'Planning Applications_LBCs'!$B$2:$G$345,6,0)</f>
        <v>2</v>
      </c>
      <c r="AF8" s="63">
        <f>VLOOKUP($C8,'LA Staffing'!$A:$D,2,0)</f>
        <v>1.6</v>
      </c>
      <c r="AG8" s="63" t="str">
        <f>VLOOKUP($C8,'LA Staffing'!$A:$D,3,0)</f>
        <v>Up 0.2</v>
      </c>
      <c r="AH8" s="99" t="str">
        <f>VLOOKUP($C8,'LA Staffing'!$A:$D,4,0)</f>
        <v>Advised by Derbyshire County Council</v>
      </c>
    </row>
    <row r="9" spans="1:35" ht="17.649999999999999" customHeight="1">
      <c r="A9" s="61" t="s">
        <v>15</v>
      </c>
      <c r="B9" s="61" t="s">
        <v>24</v>
      </c>
      <c r="C9" s="62" t="s">
        <v>25</v>
      </c>
      <c r="D9" s="63">
        <f>VLOOKUP($C9,NHLE!$A$1:$P$327,4,0)</f>
        <v>20</v>
      </c>
      <c r="E9" s="63">
        <f>VLOOKUP($C9,NHLE!$A$1:$P$327,5,0)</f>
        <v>24</v>
      </c>
      <c r="F9" s="63">
        <f>VLOOKUP($C9,NHLE!$A$1:$P$327,6,0)</f>
        <v>464</v>
      </c>
      <c r="G9" s="63">
        <f>VLOOKUP($C9,NHLE!$A$1:$P$327,7,0)</f>
        <v>508</v>
      </c>
      <c r="H9" s="63">
        <f>VLOOKUP($C9,NHLE!$A$1:$P$327,8,0)</f>
        <v>14</v>
      </c>
      <c r="I9" s="63">
        <f>VLOOKUP($C9,NHLE!$A$1:$P$327,9,0)</f>
        <v>0</v>
      </c>
      <c r="J9" s="63">
        <f>VLOOKUP($C9,NHLE!$A$1:$P$327,10,0)</f>
        <v>0</v>
      </c>
      <c r="K9" s="63">
        <f>VLOOKUP($C9,NHLE!$A$1:$P$327,11,0)</f>
        <v>1</v>
      </c>
      <c r="L9" s="63">
        <f>VLOOKUP($C9,NHLE!$A$1:$P$327,12,0)</f>
        <v>1</v>
      </c>
      <c r="M9" s="63">
        <f>VLOOKUP($C9,NHLE!$A$1:$P$327,13,0)</f>
        <v>0</v>
      </c>
      <c r="N9" s="63">
        <f>VLOOKUP($C9,NHLE!$A$1:$P$327,14,0)</f>
        <v>0</v>
      </c>
      <c r="O9" s="63">
        <f>VLOOKUP($C9,NHLE!$A$1:$P$327,15,0)</f>
        <v>0</v>
      </c>
      <c r="P9" s="63">
        <f>VLOOKUP($C9,NHLE!$A$1:$P$327,16,0)</f>
        <v>0</v>
      </c>
      <c r="Q9" s="64"/>
      <c r="R9" s="62">
        <f>VLOOKUP($C9,'HAR Stats'!$E$4:$L$386,2,0)</f>
        <v>2</v>
      </c>
      <c r="S9" s="62">
        <f>VLOOKUP($C9,'HAR Stats'!$E$4:$L$386,3,0)</f>
        <v>5</v>
      </c>
      <c r="T9" s="62">
        <f>VLOOKUP($C9,'HAR Stats'!$E$4:$L$386,4,0)</f>
        <v>1</v>
      </c>
      <c r="U9" s="62">
        <f>VLOOKUP($C9,'HAR Stats'!$E$4:$L$386,5,0)</f>
        <v>0</v>
      </c>
      <c r="V9" s="62">
        <f>VLOOKUP($C9,'HAR Stats'!$E$4:$L$386,6,0)</f>
        <v>0</v>
      </c>
      <c r="W9" s="62">
        <f>VLOOKUP($C9,'HAR Stats'!$E$4:$L$386,7,0)</f>
        <v>0</v>
      </c>
      <c r="X9" s="62">
        <f>VLOOKUP($C9,'HAR Stats'!$E$4:$L$386,8,0)</f>
        <v>4</v>
      </c>
      <c r="Y9" s="62">
        <f t="shared" si="0"/>
        <v>12</v>
      </c>
      <c r="Z9" s="62" t="s">
        <v>671</v>
      </c>
      <c r="AA9" s="63">
        <f>VLOOKUP($C9,'Planning Applications_LBCs'!$B$2:$G$345,2,0)</f>
        <v>402</v>
      </c>
      <c r="AB9" s="63">
        <f>VLOOKUP($C9,'Planning Applications_LBCs'!$B$2:$G$345,3,0)</f>
        <v>1.5151515151515152E-2</v>
      </c>
      <c r="AC9" s="63">
        <f>VLOOKUP($C9,'Planning Applications_LBCs'!$B$2:$G$345,4,0)</f>
        <v>18</v>
      </c>
      <c r="AD9" s="63">
        <f>VLOOKUP($C9,'Planning Applications_LBCs'!$B$2:$G$345,5,0)</f>
        <v>0.125</v>
      </c>
      <c r="AE9" s="63">
        <f>VLOOKUP($C9,'Planning Applications_LBCs'!$B$2:$G$345,6,0)</f>
        <v>0</v>
      </c>
      <c r="AF9" s="63">
        <f>VLOOKUP($C9,'LA Staffing'!$A:$D,2,0)</f>
        <v>0.4</v>
      </c>
      <c r="AG9" s="63" t="s">
        <v>1023</v>
      </c>
      <c r="AH9" s="99">
        <f>VLOOKUP($C9,'LA Staffing'!$A:$D,4,0)</f>
        <v>1</v>
      </c>
    </row>
    <row r="10" spans="1:35" ht="17.649999999999999" customHeight="1">
      <c r="A10" s="61" t="s">
        <v>15</v>
      </c>
      <c r="B10" s="61" t="s">
        <v>18</v>
      </c>
      <c r="C10" s="62" t="s">
        <v>26</v>
      </c>
      <c r="D10" s="63">
        <f>VLOOKUP($C10,NHLE!$A$1:$P$327,4,0)</f>
        <v>5</v>
      </c>
      <c r="E10" s="63">
        <f>VLOOKUP($C10,NHLE!$A$1:$P$327,5,0)</f>
        <v>11</v>
      </c>
      <c r="F10" s="63">
        <f>VLOOKUP($C10,NHLE!$A$1:$P$327,6,0)</f>
        <v>136</v>
      </c>
      <c r="G10" s="63">
        <f>VLOOKUP($C10,NHLE!$A$1:$P$327,7,0)</f>
        <v>152</v>
      </c>
      <c r="H10" s="63">
        <f>VLOOKUP($C10,NHLE!$A$1:$P$327,8,0)</f>
        <v>6</v>
      </c>
      <c r="I10" s="63">
        <f>VLOOKUP($C10,NHLE!$A$1:$P$327,9,0)</f>
        <v>0</v>
      </c>
      <c r="J10" s="63">
        <f>VLOOKUP($C10,NHLE!$A$1:$P$327,10,0)</f>
        <v>0</v>
      </c>
      <c r="K10" s="63">
        <f>VLOOKUP($C10,NHLE!$A$1:$P$327,11,0)</f>
        <v>0</v>
      </c>
      <c r="L10" s="63">
        <f>VLOOKUP($C10,NHLE!$A$1:$P$327,12,0)</f>
        <v>0</v>
      </c>
      <c r="M10" s="63">
        <f>VLOOKUP($C10,NHLE!$A$1:$P$327,13,0)</f>
        <v>0</v>
      </c>
      <c r="N10" s="63">
        <f>VLOOKUP($C10,NHLE!$A$1:$P$327,14,0)</f>
        <v>0</v>
      </c>
      <c r="O10" s="63">
        <f>VLOOKUP($C10,NHLE!$A$1:$P$327,15,0)</f>
        <v>0</v>
      </c>
      <c r="P10" s="63">
        <f>VLOOKUP($C10,NHLE!$A$1:$P$327,16,0)</f>
        <v>0</v>
      </c>
      <c r="Q10" s="64"/>
      <c r="R10" s="62">
        <f>VLOOKUP($C10,'HAR Stats'!$E$4:$L$386,2,0)</f>
        <v>2</v>
      </c>
      <c r="S10" s="62">
        <f>VLOOKUP($C10,'HAR Stats'!$E$4:$L$386,3,0)</f>
        <v>0</v>
      </c>
      <c r="T10" s="62">
        <f>VLOOKUP($C10,'HAR Stats'!$E$4:$L$386,4,0)</f>
        <v>1</v>
      </c>
      <c r="U10" s="62">
        <f>VLOOKUP($C10,'HAR Stats'!$E$4:$L$386,5,0)</f>
        <v>0</v>
      </c>
      <c r="V10" s="62">
        <f>VLOOKUP($C10,'HAR Stats'!$E$4:$L$386,6,0)</f>
        <v>0</v>
      </c>
      <c r="W10" s="62">
        <f>VLOOKUP($C10,'HAR Stats'!$E$4:$L$386,7,0)</f>
        <v>0</v>
      </c>
      <c r="X10" s="62">
        <f>VLOOKUP($C10,'HAR Stats'!$E$4:$L$386,8,0)</f>
        <v>3</v>
      </c>
      <c r="Y10" s="62">
        <f t="shared" si="0"/>
        <v>6</v>
      </c>
      <c r="Z10" s="62" t="s">
        <v>671</v>
      </c>
      <c r="AA10" s="63">
        <f>VLOOKUP($C10,'Planning Applications_LBCs'!$B$2:$G$345,2,0)</f>
        <v>656</v>
      </c>
      <c r="AB10" s="63">
        <f>VLOOKUP($C10,'Planning Applications_LBCs'!$B$2:$G$345,3,0)</f>
        <v>-2.6706231454005934E-2</v>
      </c>
      <c r="AC10" s="63">
        <f>VLOOKUP($C10,'Planning Applications_LBCs'!$B$2:$G$345,4,0)</f>
        <v>13</v>
      </c>
      <c r="AD10" s="63">
        <f>VLOOKUP($C10,'Planning Applications_LBCs'!$B$2:$G$345,5,0)</f>
        <v>8.3333333333333329E-2</v>
      </c>
      <c r="AE10" s="63">
        <f>VLOOKUP($C10,'Planning Applications_LBCs'!$B$2:$G$345,6,0)</f>
        <v>0</v>
      </c>
      <c r="AF10" s="63">
        <f>VLOOKUP($C10,'LA Staffing'!$A:$D,2,0)</f>
        <v>0.2</v>
      </c>
      <c r="AG10" s="63" t="s">
        <v>1023</v>
      </c>
      <c r="AH10" s="99" t="str">
        <f>VLOOKUP($C10,'LA Staffing'!$A:$D,4,0)</f>
        <v>Advised by Nottinghamshire County Council</v>
      </c>
    </row>
    <row r="11" spans="1:35" ht="17.649999999999999" customHeight="1">
      <c r="A11" s="61" t="s">
        <v>15</v>
      </c>
      <c r="B11" s="61" t="s">
        <v>21</v>
      </c>
      <c r="C11" s="62" t="s">
        <v>27</v>
      </c>
      <c r="D11" s="63">
        <f>VLOOKUP($C11,NHLE!$A$1:$P$327,4,0)</f>
        <v>12</v>
      </c>
      <c r="E11" s="63">
        <f>VLOOKUP($C11,NHLE!$A$1:$P$327,5,0)</f>
        <v>39</v>
      </c>
      <c r="F11" s="63">
        <f>VLOOKUP($C11,NHLE!$A$1:$P$327,6,0)</f>
        <v>735</v>
      </c>
      <c r="G11" s="63">
        <f>VLOOKUP($C11,NHLE!$A$1:$P$327,7,0)</f>
        <v>786</v>
      </c>
      <c r="H11" s="63">
        <f>VLOOKUP($C11,NHLE!$A$1:$P$327,8,0)</f>
        <v>22</v>
      </c>
      <c r="I11" s="63">
        <f>VLOOKUP($C11,NHLE!$A$1:$P$327,9,0)</f>
        <v>0</v>
      </c>
      <c r="J11" s="63">
        <f>VLOOKUP($C11,NHLE!$A$1:$P$327,10,0)</f>
        <v>0</v>
      </c>
      <c r="K11" s="63">
        <f>VLOOKUP($C11,NHLE!$A$1:$P$327,11,0)</f>
        <v>5</v>
      </c>
      <c r="L11" s="63">
        <f>VLOOKUP($C11,NHLE!$A$1:$P$327,12,0)</f>
        <v>5</v>
      </c>
      <c r="M11" s="63">
        <f>VLOOKUP($C11,NHLE!$A$1:$P$327,13,0)</f>
        <v>0</v>
      </c>
      <c r="N11" s="63">
        <f>VLOOKUP($C11,NHLE!$A$1:$P$327,14,0)</f>
        <v>0</v>
      </c>
      <c r="O11" s="63">
        <f>VLOOKUP($C11,NHLE!$A$1:$P$327,15,0)</f>
        <v>0</v>
      </c>
      <c r="P11" s="63">
        <f>VLOOKUP($C11,NHLE!$A$1:$P$327,16,0)</f>
        <v>0</v>
      </c>
      <c r="Q11" s="64"/>
      <c r="R11" s="62">
        <f>VLOOKUP($C11,'HAR Stats'!$E$4:$L$386,2,0)</f>
        <v>5</v>
      </c>
      <c r="S11" s="62">
        <f>VLOOKUP($C11,'HAR Stats'!$E$4:$L$386,3,0)</f>
        <v>3</v>
      </c>
      <c r="T11" s="62">
        <f>VLOOKUP($C11,'HAR Stats'!$E$4:$L$386,4,0)</f>
        <v>1</v>
      </c>
      <c r="U11" s="62">
        <f>VLOOKUP($C11,'HAR Stats'!$E$4:$L$386,5,0)</f>
        <v>1</v>
      </c>
      <c r="V11" s="62">
        <f>VLOOKUP($C11,'HAR Stats'!$E$4:$L$386,6,0)</f>
        <v>0</v>
      </c>
      <c r="W11" s="62">
        <f>VLOOKUP($C11,'HAR Stats'!$E$4:$L$386,7,0)</f>
        <v>0</v>
      </c>
      <c r="X11" s="62">
        <f>VLOOKUP($C11,'HAR Stats'!$E$4:$L$386,8,0)</f>
        <v>2</v>
      </c>
      <c r="Y11" s="62">
        <f t="shared" si="0"/>
        <v>12</v>
      </c>
      <c r="Z11" s="62" t="s">
        <v>671</v>
      </c>
      <c r="AA11" s="63">
        <f>VLOOKUP($C11,'Planning Applications_LBCs'!$B$2:$G$345,2,0)</f>
        <v>1243</v>
      </c>
      <c r="AB11" s="63">
        <f>VLOOKUP($C11,'Planning Applications_LBCs'!$B$2:$G$345,3,0)</f>
        <v>-5.9046177138531414E-2</v>
      </c>
      <c r="AC11" s="63">
        <f>VLOOKUP($C11,'Planning Applications_LBCs'!$B$2:$G$345,4,0)</f>
        <v>37</v>
      </c>
      <c r="AD11" s="63">
        <f>VLOOKUP($C11,'Planning Applications_LBCs'!$B$2:$G$345,5,0)</f>
        <v>-0.47142857142857142</v>
      </c>
      <c r="AE11" s="63">
        <f>VLOOKUP($C11,'Planning Applications_LBCs'!$B$2:$G$345,6,0)</f>
        <v>3</v>
      </c>
      <c r="AF11" s="63">
        <f>VLOOKUP($C11,'LA Staffing'!$A:$D,2,0)</f>
        <v>1.55</v>
      </c>
      <c r="AG11" s="63" t="s">
        <v>1023</v>
      </c>
      <c r="AH11" s="99" t="str">
        <f>VLOOKUP($C11,'LA Staffing'!$A:$D,4,0)</f>
        <v>None</v>
      </c>
    </row>
    <row r="12" spans="1:35" ht="17.649999999999999" customHeight="1">
      <c r="A12" s="61" t="s">
        <v>15</v>
      </c>
      <c r="B12" s="61" t="s">
        <v>16</v>
      </c>
      <c r="C12" s="62" t="s">
        <v>28</v>
      </c>
      <c r="D12" s="63">
        <f>VLOOKUP($C12,NHLE!$A$1:$P$327,4,0)</f>
        <v>1</v>
      </c>
      <c r="E12" s="63">
        <f>VLOOKUP($C12,NHLE!$A$1:$P$327,5,0)</f>
        <v>17</v>
      </c>
      <c r="F12" s="63">
        <f>VLOOKUP($C12,NHLE!$A$1:$P$327,6,0)</f>
        <v>226</v>
      </c>
      <c r="G12" s="63">
        <f>VLOOKUP($C12,NHLE!$A$1:$P$327,7,0)</f>
        <v>244</v>
      </c>
      <c r="H12" s="63">
        <f>VLOOKUP($C12,NHLE!$A$1:$P$327,8,0)</f>
        <v>2</v>
      </c>
      <c r="I12" s="63">
        <f>VLOOKUP($C12,NHLE!$A$1:$P$327,9,0)</f>
        <v>0</v>
      </c>
      <c r="J12" s="63">
        <f>VLOOKUP($C12,NHLE!$A$1:$P$327,10,0)</f>
        <v>1</v>
      </c>
      <c r="K12" s="63">
        <f>VLOOKUP($C12,NHLE!$A$1:$P$327,11,0)</f>
        <v>0</v>
      </c>
      <c r="L12" s="63">
        <f>VLOOKUP($C12,NHLE!$A$1:$P$327,12,0)</f>
        <v>1</v>
      </c>
      <c r="M12" s="63">
        <f>VLOOKUP($C12,NHLE!$A$1:$P$327,13,0)</f>
        <v>0</v>
      </c>
      <c r="N12" s="63">
        <f>VLOOKUP($C12,NHLE!$A$1:$P$327,14,0)</f>
        <v>0</v>
      </c>
      <c r="O12" s="63">
        <f>VLOOKUP($C12,NHLE!$A$1:$P$327,15,0)</f>
        <v>0</v>
      </c>
      <c r="P12" s="63">
        <f>VLOOKUP($C12,NHLE!$A$1:$P$327,16,0)</f>
        <v>0</v>
      </c>
      <c r="Q12" s="64"/>
      <c r="R12" s="62">
        <f>VLOOKUP($C12,'HAR Stats'!$E$4:$L$386,2,0)</f>
        <v>3</v>
      </c>
      <c r="S12" s="62">
        <f>VLOOKUP($C12,'HAR Stats'!$E$4:$L$386,3,0)</f>
        <v>1</v>
      </c>
      <c r="T12" s="62">
        <f>VLOOKUP($C12,'HAR Stats'!$E$4:$L$386,4,0)</f>
        <v>0</v>
      </c>
      <c r="U12" s="62">
        <f>VLOOKUP($C12,'HAR Stats'!$E$4:$L$386,5,0)</f>
        <v>0</v>
      </c>
      <c r="V12" s="62">
        <f>VLOOKUP($C12,'HAR Stats'!$E$4:$L$386,6,0)</f>
        <v>0</v>
      </c>
      <c r="W12" s="62">
        <f>VLOOKUP($C12,'HAR Stats'!$E$4:$L$386,7,0)</f>
        <v>0</v>
      </c>
      <c r="X12" s="62">
        <f>VLOOKUP($C12,'HAR Stats'!$E$4:$L$386,8,0)</f>
        <v>0</v>
      </c>
      <c r="Y12" s="62">
        <f t="shared" si="0"/>
        <v>4</v>
      </c>
      <c r="Z12" s="62" t="s">
        <v>671</v>
      </c>
      <c r="AA12" s="63">
        <f>VLOOKUP($C12,'Planning Applications_LBCs'!$B$2:$G$345,2,0)</f>
        <v>468</v>
      </c>
      <c r="AB12" s="63">
        <f>VLOOKUP($C12,'Planning Applications_LBCs'!$B$2:$G$345,3,0)</f>
        <v>1.9607843137254902E-2</v>
      </c>
      <c r="AC12" s="63">
        <f>VLOOKUP($C12,'Planning Applications_LBCs'!$B$2:$G$345,4,0)</f>
        <v>15</v>
      </c>
      <c r="AD12" s="63">
        <f>VLOOKUP($C12,'Planning Applications_LBCs'!$B$2:$G$345,5,0)</f>
        <v>-0.25</v>
      </c>
      <c r="AE12" s="63">
        <f>VLOOKUP($C12,'Planning Applications_LBCs'!$B$2:$G$345,6,0)</f>
        <v>0</v>
      </c>
      <c r="AF12" s="63">
        <f>VLOOKUP($C12,'LA Staffing'!$A:$D,2,0)</f>
        <v>1</v>
      </c>
      <c r="AG12" s="63" t="s">
        <v>1023</v>
      </c>
      <c r="AH12" s="99" t="str">
        <f>VLOOKUP($C12,'LA Staffing'!$A:$D,4,0)</f>
        <v>Advised by Derbyshire County Council</v>
      </c>
    </row>
    <row r="13" spans="1:35" ht="17.649999999999999" customHeight="1">
      <c r="A13" s="61" t="s">
        <v>15</v>
      </c>
      <c r="B13" s="61" t="s">
        <v>29</v>
      </c>
      <c r="C13" s="62" t="s">
        <v>30</v>
      </c>
      <c r="D13" s="63">
        <f>VLOOKUP($C13,NHLE!$A$1:$P$327,4,0)</f>
        <v>9</v>
      </c>
      <c r="E13" s="63">
        <f>VLOOKUP($C13,NHLE!$A$1:$P$327,5,0)</f>
        <v>38</v>
      </c>
      <c r="F13" s="63">
        <f>VLOOKUP($C13,NHLE!$A$1:$P$327,6,0)</f>
        <v>343</v>
      </c>
      <c r="G13" s="63">
        <f>VLOOKUP($C13,NHLE!$A$1:$P$327,7,0)</f>
        <v>390</v>
      </c>
      <c r="H13" s="63">
        <f>VLOOKUP($C13,NHLE!$A$1:$P$327,8,0)</f>
        <v>7</v>
      </c>
      <c r="I13" s="63">
        <f>VLOOKUP($C13,NHLE!$A$1:$P$327,9,0)</f>
        <v>0</v>
      </c>
      <c r="J13" s="63">
        <f>VLOOKUP($C13,NHLE!$A$1:$P$327,10,0)</f>
        <v>1</v>
      </c>
      <c r="K13" s="63">
        <f>VLOOKUP($C13,NHLE!$A$1:$P$327,11,0)</f>
        <v>2</v>
      </c>
      <c r="L13" s="63">
        <f>VLOOKUP($C13,NHLE!$A$1:$P$327,12,0)</f>
        <v>3</v>
      </c>
      <c r="M13" s="63">
        <f>VLOOKUP($C13,NHLE!$A$1:$P$327,13,0)</f>
        <v>1</v>
      </c>
      <c r="N13" s="63">
        <f>VLOOKUP($C13,NHLE!$A$1:$P$327,14,0)</f>
        <v>1</v>
      </c>
      <c r="O13" s="63">
        <f>VLOOKUP($C13,NHLE!$A$1:$P$327,15,0)</f>
        <v>0</v>
      </c>
      <c r="P13" s="63">
        <f>VLOOKUP($C13,NHLE!$A$1:$P$327,16,0)</f>
        <v>0</v>
      </c>
      <c r="Q13" s="64"/>
      <c r="R13" s="62">
        <f>VLOOKUP($C13,'HAR Stats'!$E$4:$L$386,2,0)</f>
        <v>4</v>
      </c>
      <c r="S13" s="62">
        <f>VLOOKUP($C13,'HAR Stats'!$E$4:$L$386,3,0)</f>
        <v>2</v>
      </c>
      <c r="T13" s="62">
        <f>VLOOKUP($C13,'HAR Stats'!$E$4:$L$386,4,0)</f>
        <v>0</v>
      </c>
      <c r="U13" s="62">
        <f>VLOOKUP($C13,'HAR Stats'!$E$4:$L$386,5,0)</f>
        <v>0</v>
      </c>
      <c r="V13" s="62">
        <f>VLOOKUP($C13,'HAR Stats'!$E$4:$L$386,6,0)</f>
        <v>0</v>
      </c>
      <c r="W13" s="62">
        <f>VLOOKUP($C13,'HAR Stats'!$E$4:$L$386,7,0)</f>
        <v>0</v>
      </c>
      <c r="X13" s="62">
        <f>VLOOKUP($C13,'HAR Stats'!$E$4:$L$386,8,0)</f>
        <v>1</v>
      </c>
      <c r="Y13" s="62">
        <f t="shared" si="0"/>
        <v>7</v>
      </c>
      <c r="Z13" s="62" t="s">
        <v>671</v>
      </c>
      <c r="AA13" s="63">
        <f>VLOOKUP($C13,'Planning Applications_LBCs'!$B$2:$G$345,2,0)</f>
        <v>1141</v>
      </c>
      <c r="AB13" s="63">
        <f>VLOOKUP($C13,'Planning Applications_LBCs'!$B$2:$G$345,3,0)</f>
        <v>-3.1409168081494056E-2</v>
      </c>
      <c r="AC13" s="63">
        <f>VLOOKUP($C13,'Planning Applications_LBCs'!$B$2:$G$345,4,0)</f>
        <v>40</v>
      </c>
      <c r="AD13" s="63">
        <f>VLOOKUP($C13,'Planning Applications_LBCs'!$B$2:$G$345,5,0)</f>
        <v>-0.13043478260869565</v>
      </c>
      <c r="AE13" s="63">
        <f>VLOOKUP($C13,'Planning Applications_LBCs'!$B$2:$G$345,6,0)</f>
        <v>0</v>
      </c>
      <c r="AF13" s="63">
        <f>VLOOKUP($C13,'LA Staffing'!$A:$D,2,0)</f>
        <v>2.2000000000000002</v>
      </c>
      <c r="AG13" s="63" t="s">
        <v>1023</v>
      </c>
      <c r="AH13" s="99" t="str">
        <f>VLOOKUP($C13,'LA Staffing'!$A:$D,4,0)</f>
        <v>Advised by Derbyshire County Council</v>
      </c>
    </row>
    <row r="14" spans="1:35" ht="17.649999999999999" customHeight="1">
      <c r="A14" s="61" t="s">
        <v>15</v>
      </c>
      <c r="B14" s="61" t="s">
        <v>31</v>
      </c>
      <c r="C14" s="62" t="s">
        <v>32</v>
      </c>
      <c r="D14" s="63">
        <f>VLOOKUP($C14,NHLE!$A$1:$P$327,4,0)</f>
        <v>14</v>
      </c>
      <c r="E14" s="63">
        <f>VLOOKUP($C14,NHLE!$A$1:$P$327,5,0)</f>
        <v>36</v>
      </c>
      <c r="F14" s="63">
        <f>VLOOKUP($C14,NHLE!$A$1:$P$327,6,0)</f>
        <v>347</v>
      </c>
      <c r="G14" s="63">
        <f>VLOOKUP($C14,NHLE!$A$1:$P$327,7,0)</f>
        <v>397</v>
      </c>
      <c r="H14" s="63">
        <f>VLOOKUP($C14,NHLE!$A$1:$P$327,8,0)</f>
        <v>12</v>
      </c>
      <c r="I14" s="63">
        <f>VLOOKUP($C14,NHLE!$A$1:$P$327,9,0)</f>
        <v>0</v>
      </c>
      <c r="J14" s="63">
        <f>VLOOKUP($C14,NHLE!$A$1:$P$327,10,0)</f>
        <v>2</v>
      </c>
      <c r="K14" s="63">
        <f>VLOOKUP($C14,NHLE!$A$1:$P$327,11,0)</f>
        <v>4</v>
      </c>
      <c r="L14" s="63">
        <f>VLOOKUP($C14,NHLE!$A$1:$P$327,12,0)</f>
        <v>6</v>
      </c>
      <c r="M14" s="63">
        <f>VLOOKUP($C14,NHLE!$A$1:$P$327,13,0)</f>
        <v>0</v>
      </c>
      <c r="N14" s="63">
        <f>VLOOKUP($C14,NHLE!$A$1:$P$327,14,0)</f>
        <v>0</v>
      </c>
      <c r="O14" s="63">
        <f>VLOOKUP($C14,NHLE!$A$1:$P$327,15,0)</f>
        <v>0</v>
      </c>
      <c r="P14" s="63">
        <f>VLOOKUP($C14,NHLE!$A$1:$P$327,16,0)</f>
        <v>0</v>
      </c>
      <c r="Q14" s="64"/>
      <c r="R14" s="62">
        <f>VLOOKUP($C14,'HAR Stats'!$E$4:$L$386,2,0)</f>
        <v>9</v>
      </c>
      <c r="S14" s="62">
        <f>VLOOKUP($C14,'HAR Stats'!$E$4:$L$386,3,0)</f>
        <v>4</v>
      </c>
      <c r="T14" s="62">
        <f>VLOOKUP($C14,'HAR Stats'!$E$4:$L$386,4,0)</f>
        <v>0</v>
      </c>
      <c r="U14" s="62">
        <f>VLOOKUP($C14,'HAR Stats'!$E$4:$L$386,5,0)</f>
        <v>0</v>
      </c>
      <c r="V14" s="62">
        <f>VLOOKUP($C14,'HAR Stats'!$E$4:$L$386,6,0)</f>
        <v>0</v>
      </c>
      <c r="W14" s="62">
        <f>VLOOKUP($C14,'HAR Stats'!$E$4:$L$386,7,0)</f>
        <v>0</v>
      </c>
      <c r="X14" s="62">
        <f>VLOOKUP($C14,'HAR Stats'!$E$4:$L$386,8,0)</f>
        <v>4</v>
      </c>
      <c r="Y14" s="62">
        <f t="shared" si="0"/>
        <v>17</v>
      </c>
      <c r="Z14" s="62" t="s">
        <v>671</v>
      </c>
      <c r="AA14" s="63">
        <f>VLOOKUP($C14,'Planning Applications_LBCs'!$B$2:$G$345,2,0)</f>
        <v>1594</v>
      </c>
      <c r="AB14" s="63">
        <f>VLOOKUP($C14,'Planning Applications_LBCs'!$B$2:$G$345,3,0)</f>
        <v>9.4780219780219777E-2</v>
      </c>
      <c r="AC14" s="63">
        <f>VLOOKUP($C14,'Planning Applications_LBCs'!$B$2:$G$345,4,0)</f>
        <v>62</v>
      </c>
      <c r="AD14" s="63">
        <f>VLOOKUP($C14,'Planning Applications_LBCs'!$B$2:$G$345,5,0)</f>
        <v>0.12727272727272726</v>
      </c>
      <c r="AE14" s="63">
        <f>VLOOKUP($C14,'Planning Applications_LBCs'!$B$2:$G$345,6,0)</f>
        <v>1</v>
      </c>
      <c r="AF14" s="63">
        <f>VLOOKUP($C14,'LA Staffing'!$A:$D,2,0)</f>
        <v>3</v>
      </c>
      <c r="AG14" s="63" t="str">
        <f>VLOOKUP($C14,'LA Staffing'!$A:$D,3,0)</f>
        <v>Down 1.5</v>
      </c>
      <c r="AH14" s="99">
        <f>VLOOKUP($C14,'LA Staffing'!$A:$D,4,0)</f>
        <v>1</v>
      </c>
    </row>
    <row r="15" spans="1:35" ht="17.649999999999999" customHeight="1">
      <c r="A15" s="61" t="s">
        <v>15</v>
      </c>
      <c r="B15" s="61" t="s">
        <v>33</v>
      </c>
      <c r="C15" s="62" t="s">
        <v>34</v>
      </c>
      <c r="D15" s="63">
        <f>VLOOKUP($C15,NHLE!$A$1:$P$327,4,0)</f>
        <v>9</v>
      </c>
      <c r="E15" s="63">
        <f>VLOOKUP($C15,NHLE!$A$1:$P$327,5,0)</f>
        <v>37</v>
      </c>
      <c r="F15" s="63">
        <f>VLOOKUP($C15,NHLE!$A$1:$P$327,6,0)</f>
        <v>749</v>
      </c>
      <c r="G15" s="63">
        <f>VLOOKUP($C15,NHLE!$A$1:$P$327,7,0)</f>
        <v>795</v>
      </c>
      <c r="H15" s="63">
        <f>VLOOKUP($C15,NHLE!$A$1:$P$327,8,0)</f>
        <v>10</v>
      </c>
      <c r="I15" s="63">
        <f>VLOOKUP($C15,NHLE!$A$1:$P$327,9,0)</f>
        <v>0</v>
      </c>
      <c r="J15" s="63">
        <f>VLOOKUP($C15,NHLE!$A$1:$P$327,10,0)</f>
        <v>6</v>
      </c>
      <c r="K15" s="63">
        <f>VLOOKUP($C15,NHLE!$A$1:$P$327,11,0)</f>
        <v>3</v>
      </c>
      <c r="L15" s="63">
        <f>VLOOKUP($C15,NHLE!$A$1:$P$327,12,0)</f>
        <v>9</v>
      </c>
      <c r="M15" s="63">
        <f>VLOOKUP($C15,NHLE!$A$1:$P$327,13,0)</f>
        <v>0</v>
      </c>
      <c r="N15" s="63">
        <f>VLOOKUP($C15,NHLE!$A$1:$P$327,14,0)</f>
        <v>0</v>
      </c>
      <c r="O15" s="63">
        <f>VLOOKUP($C15,NHLE!$A$1:$P$327,15,0)</f>
        <v>0</v>
      </c>
      <c r="P15" s="63">
        <f>VLOOKUP($C15,NHLE!$A$1:$P$327,16,0)</f>
        <v>0</v>
      </c>
      <c r="Q15" s="64"/>
      <c r="R15" s="62">
        <f>VLOOKUP($C15,'HAR Stats'!$E$4:$L$386,2,0)</f>
        <v>1</v>
      </c>
      <c r="S15" s="62">
        <f>VLOOKUP($C15,'HAR Stats'!$E$4:$L$386,3,0)</f>
        <v>4</v>
      </c>
      <c r="T15" s="62">
        <f>VLOOKUP($C15,'HAR Stats'!$E$4:$L$386,4,0)</f>
        <v>0</v>
      </c>
      <c r="U15" s="62">
        <f>VLOOKUP($C15,'HAR Stats'!$E$4:$L$386,5,0)</f>
        <v>0</v>
      </c>
      <c r="V15" s="62">
        <f>VLOOKUP($C15,'HAR Stats'!$E$4:$L$386,6,0)</f>
        <v>0</v>
      </c>
      <c r="W15" s="62">
        <f>VLOOKUP($C15,'HAR Stats'!$E$4:$L$386,7,0)</f>
        <v>0</v>
      </c>
      <c r="X15" s="62">
        <f>VLOOKUP($C15,'HAR Stats'!$E$4:$L$386,8,0)</f>
        <v>14</v>
      </c>
      <c r="Y15" s="62">
        <f t="shared" si="0"/>
        <v>19</v>
      </c>
      <c r="Z15" s="62" t="s">
        <v>671</v>
      </c>
      <c r="AA15" s="63">
        <f>VLOOKUP($C15,'Planning Applications_LBCs'!$B$2:$G$345,2,0)</f>
        <v>1219</v>
      </c>
      <c r="AB15" s="63">
        <f>VLOOKUP($C15,'Planning Applications_LBCs'!$B$2:$G$345,3,0)</f>
        <v>-0.10169491525423729</v>
      </c>
      <c r="AC15" s="63">
        <f>VLOOKUP($C15,'Planning Applications_LBCs'!$B$2:$G$345,4,0)</f>
        <v>87</v>
      </c>
      <c r="AD15" s="63">
        <f>VLOOKUP($C15,'Planning Applications_LBCs'!$B$2:$G$345,5,0)</f>
        <v>6.097560975609756E-2</v>
      </c>
      <c r="AE15" s="63">
        <f>VLOOKUP($C15,'Planning Applications_LBCs'!$B$2:$G$345,6,0)</f>
        <v>0</v>
      </c>
      <c r="AF15" s="63">
        <f>VLOOKUP($C15,'LA Staffing'!$A:$D,2,0)</f>
        <v>3.2</v>
      </c>
      <c r="AG15" s="63" t="str">
        <f>VLOOKUP($C15,'LA Staffing'!$A:$D,3,0)</f>
        <v>Up 0.6</v>
      </c>
      <c r="AH15" s="99">
        <f>VLOOKUP($C15,'LA Staffing'!$A:$D,4,0)</f>
        <v>1</v>
      </c>
    </row>
    <row r="16" spans="1:35" ht="17.649999999999999" customHeight="1">
      <c r="A16" s="61" t="s">
        <v>15</v>
      </c>
      <c r="B16" s="61" t="s">
        <v>35</v>
      </c>
      <c r="C16" s="62" t="s">
        <v>36</v>
      </c>
      <c r="D16" s="63">
        <f>VLOOKUP($C16,NHLE!$A$1:$P$327,4,0)</f>
        <v>8</v>
      </c>
      <c r="E16" s="63">
        <f>VLOOKUP($C16,NHLE!$A$1:$P$327,5,0)</f>
        <v>10</v>
      </c>
      <c r="F16" s="63">
        <f>VLOOKUP($C16,NHLE!$A$1:$P$327,6,0)</f>
        <v>198</v>
      </c>
      <c r="G16" s="63">
        <f>VLOOKUP($C16,NHLE!$A$1:$P$327,7,0)</f>
        <v>216</v>
      </c>
      <c r="H16" s="63">
        <f>VLOOKUP($C16,NHLE!$A$1:$P$327,8,0)</f>
        <v>6</v>
      </c>
      <c r="I16" s="63">
        <f>VLOOKUP($C16,NHLE!$A$1:$P$327,9,0)</f>
        <v>1</v>
      </c>
      <c r="J16" s="63">
        <f>VLOOKUP($C16,NHLE!$A$1:$P$327,10,0)</f>
        <v>2</v>
      </c>
      <c r="K16" s="63">
        <f>VLOOKUP($C16,NHLE!$A$1:$P$327,11,0)</f>
        <v>1</v>
      </c>
      <c r="L16" s="63">
        <f>VLOOKUP($C16,NHLE!$A$1:$P$327,12,0)</f>
        <v>4</v>
      </c>
      <c r="M16" s="63">
        <f>VLOOKUP($C16,NHLE!$A$1:$P$327,13,0)</f>
        <v>0</v>
      </c>
      <c r="N16" s="63">
        <f>VLOOKUP($C16,NHLE!$A$1:$P$327,14,0)</f>
        <v>0</v>
      </c>
      <c r="O16" s="63">
        <f>VLOOKUP($C16,NHLE!$A$1:$P$327,15,0)</f>
        <v>0</v>
      </c>
      <c r="P16" s="63">
        <f>VLOOKUP($C16,NHLE!$A$1:$P$327,16,0)</f>
        <v>0</v>
      </c>
      <c r="Q16" s="64"/>
      <c r="R16" s="62">
        <f>VLOOKUP($C16,'HAR Stats'!$E$4:$L$386,2,0)</f>
        <v>0</v>
      </c>
      <c r="S16" s="62">
        <f>VLOOKUP($C16,'HAR Stats'!$E$4:$L$386,3,0)</f>
        <v>1</v>
      </c>
      <c r="T16" s="62">
        <f>VLOOKUP($C16,'HAR Stats'!$E$4:$L$386,4,0)</f>
        <v>0</v>
      </c>
      <c r="U16" s="62">
        <f>VLOOKUP($C16,'HAR Stats'!$E$4:$L$386,5,0)</f>
        <v>0</v>
      </c>
      <c r="V16" s="62">
        <f>VLOOKUP($C16,'HAR Stats'!$E$4:$L$386,6,0)</f>
        <v>0</v>
      </c>
      <c r="W16" s="62">
        <f>VLOOKUP($C16,'HAR Stats'!$E$4:$L$386,7,0)</f>
        <v>0</v>
      </c>
      <c r="X16" s="62">
        <f>VLOOKUP($C16,'HAR Stats'!$E$4:$L$386,8,0)</f>
        <v>0</v>
      </c>
      <c r="Y16" s="62">
        <f t="shared" si="0"/>
        <v>1</v>
      </c>
      <c r="Z16" s="62" t="s">
        <v>671</v>
      </c>
      <c r="AA16" s="63">
        <f>VLOOKUP($C16,'Planning Applications_LBCs'!$B$2:$G$345,2,0)</f>
        <v>266</v>
      </c>
      <c r="AB16" s="63">
        <f>VLOOKUP($C16,'Planning Applications_LBCs'!$B$2:$G$345,3,0)</f>
        <v>0.17699115044247787</v>
      </c>
      <c r="AC16" s="63">
        <f>VLOOKUP($C16,'Planning Applications_LBCs'!$B$2:$G$345,4,0)</f>
        <v>13</v>
      </c>
      <c r="AD16" s="63">
        <f>VLOOKUP($C16,'Planning Applications_LBCs'!$B$2:$G$345,5,0)</f>
        <v>0.44444444444444442</v>
      </c>
      <c r="AE16" s="63">
        <f>VLOOKUP($C16,'Planning Applications_LBCs'!$B$2:$G$345,6,0)</f>
        <v>0</v>
      </c>
      <c r="AF16" s="63">
        <f>VLOOKUP($C16,'LA Staffing'!$A:$D,2,0)</f>
        <v>0</v>
      </c>
      <c r="AG16" s="63" t="s">
        <v>1023</v>
      </c>
      <c r="AH16" s="99" t="str">
        <f>VLOOKUP($C16,'LA Staffing'!$A:$D,4,0)</f>
        <v>Advised by Northants CC but only for large developments</v>
      </c>
    </row>
    <row r="17" spans="1:34" ht="17.649999999999999" customHeight="1">
      <c r="A17" s="61" t="s">
        <v>15</v>
      </c>
      <c r="B17" s="61" t="s">
        <v>35</v>
      </c>
      <c r="C17" s="62" t="s">
        <v>37</v>
      </c>
      <c r="D17" s="63">
        <f>VLOOKUP($C17,NHLE!$A$1:$P$327,4,0)</f>
        <v>42</v>
      </c>
      <c r="E17" s="63">
        <f>VLOOKUP($C17,NHLE!$A$1:$P$327,5,0)</f>
        <v>96</v>
      </c>
      <c r="F17" s="63">
        <f>VLOOKUP($C17,NHLE!$A$1:$P$327,6,0)</f>
        <v>1392</v>
      </c>
      <c r="G17" s="63">
        <f>VLOOKUP($C17,NHLE!$A$1:$P$327,7,0)</f>
        <v>1530</v>
      </c>
      <c r="H17" s="63">
        <f>VLOOKUP($C17,NHLE!$A$1:$P$327,8,0)</f>
        <v>55</v>
      </c>
      <c r="I17" s="63">
        <f>VLOOKUP($C17,NHLE!$A$1:$P$327,9,0)</f>
        <v>1</v>
      </c>
      <c r="J17" s="63">
        <f>VLOOKUP($C17,NHLE!$A$1:$P$327,10,0)</f>
        <v>4</v>
      </c>
      <c r="K17" s="63">
        <f>VLOOKUP($C17,NHLE!$A$1:$P$327,11,0)</f>
        <v>6</v>
      </c>
      <c r="L17" s="63">
        <f>VLOOKUP($C17,NHLE!$A$1:$P$327,12,0)</f>
        <v>11</v>
      </c>
      <c r="M17" s="63">
        <f>VLOOKUP($C17,NHLE!$A$1:$P$327,13,0)</f>
        <v>0</v>
      </c>
      <c r="N17" s="63">
        <f>VLOOKUP($C17,NHLE!$A$1:$P$327,14,0)</f>
        <v>0</v>
      </c>
      <c r="O17" s="63">
        <f>VLOOKUP($C17,NHLE!$A$1:$P$327,15,0)</f>
        <v>1</v>
      </c>
      <c r="P17" s="63">
        <f>VLOOKUP($C17,NHLE!$A$1:$P$327,16,0)</f>
        <v>0</v>
      </c>
      <c r="Q17" s="64"/>
      <c r="R17" s="62">
        <f>VLOOKUP($C17,'HAR Stats'!$E$4:$L$386,2,0)</f>
        <v>7</v>
      </c>
      <c r="S17" s="62">
        <f>VLOOKUP($C17,'HAR Stats'!$E$4:$L$386,3,0)</f>
        <v>4</v>
      </c>
      <c r="T17" s="62">
        <f>VLOOKUP($C17,'HAR Stats'!$E$4:$L$386,4,0)</f>
        <v>3</v>
      </c>
      <c r="U17" s="62">
        <f>VLOOKUP($C17,'HAR Stats'!$E$4:$L$386,5,0)</f>
        <v>0</v>
      </c>
      <c r="V17" s="62">
        <f>VLOOKUP($C17,'HAR Stats'!$E$4:$L$386,6,0)</f>
        <v>0</v>
      </c>
      <c r="W17" s="62">
        <f>VLOOKUP($C17,'HAR Stats'!$E$4:$L$386,7,0)</f>
        <v>0</v>
      </c>
      <c r="X17" s="62">
        <f>VLOOKUP($C17,'HAR Stats'!$E$4:$L$386,8,0)</f>
        <v>0</v>
      </c>
      <c r="Y17" s="62">
        <f t="shared" si="0"/>
        <v>14</v>
      </c>
      <c r="Z17" s="62" t="s">
        <v>671</v>
      </c>
      <c r="AA17" s="63">
        <f>VLOOKUP($C17,'Planning Applications_LBCs'!$B$2:$G$345,2,0)</f>
        <v>861</v>
      </c>
      <c r="AB17" s="63">
        <f>VLOOKUP($C17,'Planning Applications_LBCs'!$B$2:$G$345,3,0)</f>
        <v>-2.3809523809523808E-2</v>
      </c>
      <c r="AC17" s="63">
        <f>VLOOKUP($C17,'Planning Applications_LBCs'!$B$2:$G$345,4,0)</f>
        <v>97</v>
      </c>
      <c r="AD17" s="63">
        <f>VLOOKUP($C17,'Planning Applications_LBCs'!$B$2:$G$345,5,0)</f>
        <v>-6.7307692307692304E-2</v>
      </c>
      <c r="AE17" s="63">
        <f>VLOOKUP($C17,'Planning Applications_LBCs'!$B$2:$G$345,6,0)</f>
        <v>2</v>
      </c>
      <c r="AF17" s="63">
        <f>VLOOKUP($C17,'LA Staffing'!$A:$D,2,0)</f>
        <v>4</v>
      </c>
      <c r="AG17" s="63" t="s">
        <v>1023</v>
      </c>
      <c r="AH17" s="99" t="str">
        <f>VLOOKUP($C17,'LA Staffing'!$A:$D,4,0)</f>
        <v>Advised by Northants County Council</v>
      </c>
    </row>
    <row r="18" spans="1:34" ht="17.649999999999999" customHeight="1">
      <c r="A18" s="61" t="s">
        <v>15</v>
      </c>
      <c r="B18" s="61" t="s">
        <v>16</v>
      </c>
      <c r="C18" s="62" t="s">
        <v>38</v>
      </c>
      <c r="D18" s="63">
        <f>VLOOKUP($C18,NHLE!$A$1:$P$327,4,0)</f>
        <v>46</v>
      </c>
      <c r="E18" s="63">
        <f>VLOOKUP($C18,NHLE!$A$1:$P$327,5,0)</f>
        <v>134</v>
      </c>
      <c r="F18" s="63">
        <f>VLOOKUP($C18,NHLE!$A$1:$P$327,6,0)</f>
        <v>2121</v>
      </c>
      <c r="G18" s="63">
        <f>VLOOKUP($C18,NHLE!$A$1:$P$327,7,0)</f>
        <v>2301</v>
      </c>
      <c r="H18" s="63">
        <f>VLOOKUP($C18,NHLE!$A$1:$P$327,8,0)</f>
        <v>305</v>
      </c>
      <c r="I18" s="63">
        <f>VLOOKUP($C18,NHLE!$A$1:$P$327,9,0)</f>
        <v>2</v>
      </c>
      <c r="J18" s="63">
        <f>VLOOKUP($C18,NHLE!$A$1:$P$327,10,0)</f>
        <v>3</v>
      </c>
      <c r="K18" s="63">
        <f>VLOOKUP($C18,NHLE!$A$1:$P$327,11,0)</f>
        <v>7</v>
      </c>
      <c r="L18" s="63">
        <f>VLOOKUP($C18,NHLE!$A$1:$P$327,12,0)</f>
        <v>12</v>
      </c>
      <c r="M18" s="63">
        <f>VLOOKUP($C18,NHLE!$A$1:$P$327,13,0)</f>
        <v>1</v>
      </c>
      <c r="N18" s="63">
        <f>VLOOKUP($C18,NHLE!$A$1:$P$327,14,0)</f>
        <v>1</v>
      </c>
      <c r="O18" s="63">
        <f>VLOOKUP($C18,NHLE!$A$1:$P$327,15,0)</f>
        <v>0</v>
      </c>
      <c r="P18" s="63">
        <f>VLOOKUP($C18,NHLE!$A$1:$P$327,16,0)</f>
        <v>0</v>
      </c>
      <c r="Q18" s="64"/>
      <c r="R18" s="62">
        <f>VLOOKUP($C18,'HAR Stats'!$E$4:$L$386,2,0)</f>
        <v>3</v>
      </c>
      <c r="S18" s="62">
        <f>VLOOKUP($C18,'HAR Stats'!$E$4:$L$386,3,0)</f>
        <v>3</v>
      </c>
      <c r="T18" s="62">
        <f>VLOOKUP($C18,'HAR Stats'!$E$4:$L$386,4,0)</f>
        <v>2</v>
      </c>
      <c r="U18" s="62">
        <f>VLOOKUP($C18,'HAR Stats'!$E$4:$L$386,5,0)</f>
        <v>0</v>
      </c>
      <c r="V18" s="62">
        <f>VLOOKUP($C18,'HAR Stats'!$E$4:$L$386,6,0)</f>
        <v>0</v>
      </c>
      <c r="W18" s="62">
        <f>VLOOKUP($C18,'HAR Stats'!$E$4:$L$386,7,0)</f>
        <v>0</v>
      </c>
      <c r="X18" s="62">
        <f>VLOOKUP($C18,'HAR Stats'!$E$4:$L$386,8,0)</f>
        <v>0</v>
      </c>
      <c r="Y18" s="62">
        <f t="shared" si="0"/>
        <v>8</v>
      </c>
      <c r="Z18" s="62" t="s">
        <v>671</v>
      </c>
      <c r="AA18" s="63">
        <f>VLOOKUP($C18,'Planning Applications_LBCs'!$B$2:$G$345,2,0)</f>
        <v>686</v>
      </c>
      <c r="AB18" s="63">
        <f>VLOOKUP($C18,'Planning Applications_LBCs'!$B$2:$G$345,3,0)</f>
        <v>-2.8328611898016998E-2</v>
      </c>
      <c r="AC18" s="63">
        <f>VLOOKUP($C18,'Planning Applications_LBCs'!$B$2:$G$345,4,0)</f>
        <v>63</v>
      </c>
      <c r="AD18" s="63">
        <f>VLOOKUP($C18,'Planning Applications_LBCs'!$B$2:$G$345,5,0)</f>
        <v>-3.0769230769230771E-2</v>
      </c>
      <c r="AE18" s="63">
        <f>VLOOKUP($C18,'Planning Applications_LBCs'!$B$2:$G$345,6,0)</f>
        <v>3</v>
      </c>
      <c r="AF18" s="63">
        <f>VLOOKUP($C18,'LA Staffing'!$A:$D,2,0)</f>
        <v>1</v>
      </c>
      <c r="AG18" s="63" t="s">
        <v>1023</v>
      </c>
      <c r="AH18" s="99" t="str">
        <f>VLOOKUP($C18,'LA Staffing'!$A:$D,4,0)</f>
        <v>Advised by Derbyshire County Council</v>
      </c>
    </row>
    <row r="19" spans="1:34" ht="17.649999999999999" customHeight="1">
      <c r="A19" s="61" t="s">
        <v>15</v>
      </c>
      <c r="B19" s="61" t="s">
        <v>24</v>
      </c>
      <c r="C19" s="62" t="s">
        <v>39</v>
      </c>
      <c r="D19" s="63">
        <f>VLOOKUP($C19,NHLE!$A$1:$P$327,4,0)</f>
        <v>79</v>
      </c>
      <c r="E19" s="63">
        <f>VLOOKUP($C19,NHLE!$A$1:$P$327,5,0)</f>
        <v>115</v>
      </c>
      <c r="F19" s="63">
        <f>VLOOKUP($C19,NHLE!$A$1:$P$327,6,0)</f>
        <v>1264</v>
      </c>
      <c r="G19" s="63">
        <f>VLOOKUP($C19,NHLE!$A$1:$P$327,7,0)</f>
        <v>1458</v>
      </c>
      <c r="H19" s="63">
        <f>VLOOKUP($C19,NHLE!$A$1:$P$327,8,0)</f>
        <v>153</v>
      </c>
      <c r="I19" s="63">
        <f>VLOOKUP($C19,NHLE!$A$1:$P$327,9,0)</f>
        <v>0</v>
      </c>
      <c r="J19" s="63">
        <f>VLOOKUP($C19,NHLE!$A$1:$P$327,10,0)</f>
        <v>0</v>
      </c>
      <c r="K19" s="63">
        <f>VLOOKUP($C19,NHLE!$A$1:$P$327,11,0)</f>
        <v>9</v>
      </c>
      <c r="L19" s="63">
        <f>VLOOKUP($C19,NHLE!$A$1:$P$327,12,0)</f>
        <v>9</v>
      </c>
      <c r="M19" s="63">
        <f>VLOOKUP($C19,NHLE!$A$1:$P$327,13,0)</f>
        <v>0</v>
      </c>
      <c r="N19" s="63">
        <f>VLOOKUP($C19,NHLE!$A$1:$P$327,14,0)</f>
        <v>0</v>
      </c>
      <c r="O19" s="63">
        <f>VLOOKUP($C19,NHLE!$A$1:$P$327,15,0)</f>
        <v>1</v>
      </c>
      <c r="P19" s="63">
        <f>VLOOKUP($C19,NHLE!$A$1:$P$327,16,0)</f>
        <v>0</v>
      </c>
      <c r="Q19" s="64"/>
      <c r="R19" s="62">
        <f>VLOOKUP($C19,'HAR Stats'!$E$4:$L$386,2,0)</f>
        <v>10</v>
      </c>
      <c r="S19" s="62">
        <f>VLOOKUP($C19,'HAR Stats'!$E$4:$L$386,3,0)</f>
        <v>11</v>
      </c>
      <c r="T19" s="62">
        <f>VLOOKUP($C19,'HAR Stats'!$E$4:$L$386,4,0)</f>
        <v>23</v>
      </c>
      <c r="U19" s="62">
        <f>VLOOKUP($C19,'HAR Stats'!$E$4:$L$386,5,0)</f>
        <v>0</v>
      </c>
      <c r="V19" s="62">
        <f>VLOOKUP($C19,'HAR Stats'!$E$4:$L$386,6,0)</f>
        <v>0</v>
      </c>
      <c r="W19" s="62">
        <f>VLOOKUP($C19,'HAR Stats'!$E$4:$L$386,7,0)</f>
        <v>0</v>
      </c>
      <c r="X19" s="62">
        <f>VLOOKUP($C19,'HAR Stats'!$E$4:$L$386,8,0)</f>
        <v>7</v>
      </c>
      <c r="Y19" s="62">
        <f t="shared" si="0"/>
        <v>51</v>
      </c>
      <c r="Z19" s="62" t="s">
        <v>671</v>
      </c>
      <c r="AA19" s="63">
        <f>VLOOKUP($C19,'Planning Applications_LBCs'!$B$2:$G$345,2,0)</f>
        <v>1231</v>
      </c>
      <c r="AB19" s="63">
        <f>VLOOKUP($C19,'Planning Applications_LBCs'!$B$2:$G$345,3,0)</f>
        <v>-0.11756272401433691</v>
      </c>
      <c r="AC19" s="63">
        <f>VLOOKUP($C19,'Planning Applications_LBCs'!$B$2:$G$345,4,0)</f>
        <v>43</v>
      </c>
      <c r="AD19" s="63">
        <f>VLOOKUP($C19,'Planning Applications_LBCs'!$B$2:$G$345,5,0)</f>
        <v>0</v>
      </c>
      <c r="AE19" s="63">
        <f>VLOOKUP($C19,'Planning Applications_LBCs'!$B$2:$G$345,6,0)</f>
        <v>9</v>
      </c>
      <c r="AF19" s="63">
        <f>VLOOKUP($C19,'LA Staffing'!$A:$D,2,0)</f>
        <v>1</v>
      </c>
      <c r="AG19" s="63" t="s">
        <v>1023</v>
      </c>
      <c r="AH19" s="99" t="str">
        <f>VLOOKUP($C19,'LA Staffing'!$A:$D,4,0)</f>
        <v>Advised by Lincolnshire County Council</v>
      </c>
    </row>
    <row r="20" spans="1:34" ht="17.649999999999999" customHeight="1">
      <c r="A20" s="61" t="s">
        <v>15</v>
      </c>
      <c r="B20" s="61" t="s">
        <v>35</v>
      </c>
      <c r="C20" s="62" t="s">
        <v>40</v>
      </c>
      <c r="D20" s="63">
        <f>VLOOKUP($C20,NHLE!$A$1:$P$327,4,0)</f>
        <v>56</v>
      </c>
      <c r="E20" s="63">
        <f>VLOOKUP($C20,NHLE!$A$1:$P$327,5,0)</f>
        <v>71</v>
      </c>
      <c r="F20" s="63">
        <f>VLOOKUP($C20,NHLE!$A$1:$P$327,6,0)</f>
        <v>1296</v>
      </c>
      <c r="G20" s="63">
        <f>VLOOKUP($C20,NHLE!$A$1:$P$327,7,0)</f>
        <v>1423</v>
      </c>
      <c r="H20" s="63">
        <f>VLOOKUP($C20,NHLE!$A$1:$P$327,8,0)</f>
        <v>59</v>
      </c>
      <c r="I20" s="63">
        <f>VLOOKUP($C20,NHLE!$A$1:$P$327,9,0)</f>
        <v>3</v>
      </c>
      <c r="J20" s="63">
        <f>VLOOKUP($C20,NHLE!$A$1:$P$327,10,0)</f>
        <v>2</v>
      </c>
      <c r="K20" s="63">
        <f>VLOOKUP($C20,NHLE!$A$1:$P$327,11,0)</f>
        <v>5</v>
      </c>
      <c r="L20" s="63">
        <f>VLOOKUP($C20,NHLE!$A$1:$P$327,12,0)</f>
        <v>10</v>
      </c>
      <c r="M20" s="63">
        <f>VLOOKUP($C20,NHLE!$A$1:$P$327,13,0)</f>
        <v>0</v>
      </c>
      <c r="N20" s="63">
        <f>VLOOKUP($C20,NHLE!$A$1:$P$327,14,0)</f>
        <v>0</v>
      </c>
      <c r="O20" s="63">
        <f>VLOOKUP($C20,NHLE!$A$1:$P$327,15,0)</f>
        <v>0</v>
      </c>
      <c r="P20" s="63">
        <f>VLOOKUP($C20,NHLE!$A$1:$P$327,16,0)</f>
        <v>0</v>
      </c>
      <c r="Q20" s="64"/>
      <c r="R20" s="62">
        <f>VLOOKUP($C20,'HAR Stats'!$E$4:$L$386,2,0)</f>
        <v>6</v>
      </c>
      <c r="S20" s="62">
        <f>VLOOKUP($C20,'HAR Stats'!$E$4:$L$386,3,0)</f>
        <v>4</v>
      </c>
      <c r="T20" s="62">
        <f>VLOOKUP($C20,'HAR Stats'!$E$4:$L$386,4,0)</f>
        <v>2</v>
      </c>
      <c r="U20" s="62">
        <f>VLOOKUP($C20,'HAR Stats'!$E$4:$L$386,5,0)</f>
        <v>0</v>
      </c>
      <c r="V20" s="62">
        <f>VLOOKUP($C20,'HAR Stats'!$E$4:$L$386,6,0)</f>
        <v>0</v>
      </c>
      <c r="W20" s="62">
        <f>VLOOKUP($C20,'HAR Stats'!$E$4:$L$386,7,0)</f>
        <v>0</v>
      </c>
      <c r="X20" s="62">
        <f>VLOOKUP($C20,'HAR Stats'!$E$4:$L$386,8,0)</f>
        <v>0</v>
      </c>
      <c r="Y20" s="62">
        <f t="shared" si="0"/>
        <v>12</v>
      </c>
      <c r="Z20" s="62" t="s">
        <v>673</v>
      </c>
      <c r="AA20" s="63">
        <f>VLOOKUP($C20,'Planning Applications_LBCs'!$B$2:$G$345,2,0)</f>
        <v>782</v>
      </c>
      <c r="AB20" s="63">
        <f>VLOOKUP($C20,'Planning Applications_LBCs'!$B$2:$G$345,3,0)</f>
        <v>-6.0096153846153848E-2</v>
      </c>
      <c r="AC20" s="63">
        <f>VLOOKUP($C20,'Planning Applications_LBCs'!$B$2:$G$345,4,0)</f>
        <v>105</v>
      </c>
      <c r="AD20" s="63">
        <f>VLOOKUP($C20,'Planning Applications_LBCs'!$B$2:$G$345,5,0)</f>
        <v>8.247422680412371E-2</v>
      </c>
      <c r="AE20" s="63">
        <f>VLOOKUP($C20,'Planning Applications_LBCs'!$B$2:$G$345,6,0)</f>
        <v>2</v>
      </c>
      <c r="AF20" s="63">
        <f>VLOOKUP($C20,'LA Staffing'!$A:$D,2,0)</f>
        <v>1</v>
      </c>
      <c r="AG20" s="63" t="s">
        <v>1023</v>
      </c>
      <c r="AH20" s="99" t="str">
        <f>VLOOKUP($C20,'LA Staffing'!$A:$D,4,0)</f>
        <v>Advised by Northants County Council</v>
      </c>
    </row>
    <row r="21" spans="1:34" ht="17.649999999999999" customHeight="1">
      <c r="A21" s="61" t="s">
        <v>15</v>
      </c>
      <c r="B21" s="61" t="s">
        <v>16</v>
      </c>
      <c r="C21" s="62" t="s">
        <v>41</v>
      </c>
      <c r="D21" s="63">
        <f>VLOOKUP($C21,NHLE!$A$1:$P$327,4,0)</f>
        <v>10</v>
      </c>
      <c r="E21" s="63">
        <f>VLOOKUP($C21,NHLE!$A$1:$P$327,5,0)</f>
        <v>19</v>
      </c>
      <c r="F21" s="63">
        <f>VLOOKUP($C21,NHLE!$A$1:$P$327,6,0)</f>
        <v>205</v>
      </c>
      <c r="G21" s="63">
        <f>VLOOKUP($C21,NHLE!$A$1:$P$327,7,0)</f>
        <v>234</v>
      </c>
      <c r="H21" s="63">
        <f>VLOOKUP($C21,NHLE!$A$1:$P$327,8,0)</f>
        <v>7</v>
      </c>
      <c r="I21" s="63">
        <f>VLOOKUP($C21,NHLE!$A$1:$P$327,9,0)</f>
        <v>0</v>
      </c>
      <c r="J21" s="63">
        <f>VLOOKUP($C21,NHLE!$A$1:$P$327,10,0)</f>
        <v>0</v>
      </c>
      <c r="K21" s="63">
        <f>VLOOKUP($C21,NHLE!$A$1:$P$327,11,0)</f>
        <v>1</v>
      </c>
      <c r="L21" s="63">
        <f>VLOOKUP($C21,NHLE!$A$1:$P$327,12,0)</f>
        <v>1</v>
      </c>
      <c r="M21" s="63">
        <f>VLOOKUP($C21,NHLE!$A$1:$P$327,13,0)</f>
        <v>1</v>
      </c>
      <c r="N21" s="63">
        <f>VLOOKUP($C21,NHLE!$A$1:$P$327,14,0)</f>
        <v>1</v>
      </c>
      <c r="O21" s="63">
        <f>VLOOKUP($C21,NHLE!$A$1:$P$327,15,0)</f>
        <v>0</v>
      </c>
      <c r="P21" s="63">
        <f>VLOOKUP($C21,NHLE!$A$1:$P$327,16,0)</f>
        <v>0</v>
      </c>
      <c r="Q21" s="64"/>
      <c r="R21" s="62">
        <f>VLOOKUP($C21,'HAR Stats'!$E$4:$L$386,2,0)</f>
        <v>1</v>
      </c>
      <c r="S21" s="62">
        <f>VLOOKUP($C21,'HAR Stats'!$E$4:$L$386,3,0)</f>
        <v>1</v>
      </c>
      <c r="T21" s="62">
        <f>VLOOKUP($C21,'HAR Stats'!$E$4:$L$386,4,0)</f>
        <v>0</v>
      </c>
      <c r="U21" s="62">
        <f>VLOOKUP($C21,'HAR Stats'!$E$4:$L$386,5,0)</f>
        <v>0</v>
      </c>
      <c r="V21" s="62">
        <f>VLOOKUP($C21,'HAR Stats'!$E$4:$L$386,6,0)</f>
        <v>0</v>
      </c>
      <c r="W21" s="62">
        <f>VLOOKUP($C21,'HAR Stats'!$E$4:$L$386,7,0)</f>
        <v>0</v>
      </c>
      <c r="X21" s="62">
        <f>VLOOKUP($C21,'HAR Stats'!$E$4:$L$386,8,0)</f>
        <v>3</v>
      </c>
      <c r="Y21" s="62">
        <f t="shared" si="0"/>
        <v>5</v>
      </c>
      <c r="Z21" s="62" t="s">
        <v>671</v>
      </c>
      <c r="AA21" s="63">
        <f>VLOOKUP($C21,'Planning Applications_LBCs'!$B$2:$G$345,2,0)</f>
        <v>606</v>
      </c>
      <c r="AB21" s="63">
        <f>VLOOKUP($C21,'Planning Applications_LBCs'!$B$2:$G$345,3,0)</f>
        <v>-3.1948881789137379E-2</v>
      </c>
      <c r="AC21" s="63">
        <f>VLOOKUP($C21,'Planning Applications_LBCs'!$B$2:$G$345,4,0)</f>
        <v>8</v>
      </c>
      <c r="AD21" s="63">
        <f>VLOOKUP($C21,'Planning Applications_LBCs'!$B$2:$G$345,5,0)</f>
        <v>0</v>
      </c>
      <c r="AE21" s="63">
        <f>VLOOKUP($C21,'Planning Applications_LBCs'!$B$2:$G$345,6,0)</f>
        <v>0</v>
      </c>
      <c r="AF21" s="63">
        <f>VLOOKUP($C21,'LA Staffing'!$A:$D,2,0)</f>
        <v>0.5</v>
      </c>
      <c r="AG21" s="63" t="str">
        <f>VLOOKUP($C21,'LA Staffing'!$A:$D,3,0)</f>
        <v>Up 0.2</v>
      </c>
      <c r="AH21" s="99" t="str">
        <f>VLOOKUP($C21,'LA Staffing'!$A:$D,4,0)</f>
        <v>Advised by Derbyshire County Council</v>
      </c>
    </row>
    <row r="22" spans="1:34" ht="17.649999999999999" customHeight="1">
      <c r="A22" s="61" t="s">
        <v>15</v>
      </c>
      <c r="B22" s="61" t="s">
        <v>18</v>
      </c>
      <c r="C22" s="62" t="s">
        <v>42</v>
      </c>
      <c r="D22" s="63">
        <f>VLOOKUP($C22,NHLE!$A$1:$P$327,4,0)</f>
        <v>6</v>
      </c>
      <c r="E22" s="63">
        <f>VLOOKUP($C22,NHLE!$A$1:$P$327,5,0)</f>
        <v>15</v>
      </c>
      <c r="F22" s="63">
        <f>VLOOKUP($C22,NHLE!$A$1:$P$327,6,0)</f>
        <v>172</v>
      </c>
      <c r="G22" s="63">
        <f>VLOOKUP($C22,NHLE!$A$1:$P$327,7,0)</f>
        <v>193</v>
      </c>
      <c r="H22" s="63">
        <f>VLOOKUP($C22,NHLE!$A$1:$P$327,8,0)</f>
        <v>9</v>
      </c>
      <c r="I22" s="63">
        <f>VLOOKUP($C22,NHLE!$A$1:$P$327,9,0)</f>
        <v>0</v>
      </c>
      <c r="J22" s="63">
        <f>VLOOKUP($C22,NHLE!$A$1:$P$327,10,0)</f>
        <v>2</v>
      </c>
      <c r="K22" s="63">
        <f>VLOOKUP($C22,NHLE!$A$1:$P$327,11,0)</f>
        <v>2</v>
      </c>
      <c r="L22" s="63">
        <f>VLOOKUP($C22,NHLE!$A$1:$P$327,12,0)</f>
        <v>4</v>
      </c>
      <c r="M22" s="63">
        <f>VLOOKUP($C22,NHLE!$A$1:$P$327,13,0)</f>
        <v>0</v>
      </c>
      <c r="N22" s="63">
        <f>VLOOKUP($C22,NHLE!$A$1:$P$327,14,0)</f>
        <v>0</v>
      </c>
      <c r="O22" s="63">
        <f>VLOOKUP($C22,NHLE!$A$1:$P$327,15,0)</f>
        <v>0</v>
      </c>
      <c r="P22" s="63">
        <f>VLOOKUP($C22,NHLE!$A$1:$P$327,16,0)</f>
        <v>0</v>
      </c>
      <c r="Q22" s="64"/>
      <c r="R22" s="62">
        <f>VLOOKUP($C22,'HAR Stats'!$E$4:$L$386,2,0)</f>
        <v>3</v>
      </c>
      <c r="S22" s="62">
        <f>VLOOKUP($C22,'HAR Stats'!$E$4:$L$386,3,0)</f>
        <v>1</v>
      </c>
      <c r="T22" s="62">
        <f>VLOOKUP($C22,'HAR Stats'!$E$4:$L$386,4,0)</f>
        <v>1</v>
      </c>
      <c r="U22" s="62">
        <f>VLOOKUP($C22,'HAR Stats'!$E$4:$L$386,5,0)</f>
        <v>0</v>
      </c>
      <c r="V22" s="62">
        <f>VLOOKUP($C22,'HAR Stats'!$E$4:$L$386,6,0)</f>
        <v>0</v>
      </c>
      <c r="W22" s="62">
        <f>VLOOKUP($C22,'HAR Stats'!$E$4:$L$386,7,0)</f>
        <v>0</v>
      </c>
      <c r="X22" s="62">
        <f>VLOOKUP($C22,'HAR Stats'!$E$4:$L$386,8,0)</f>
        <v>0</v>
      </c>
      <c r="Y22" s="62">
        <f t="shared" si="0"/>
        <v>5</v>
      </c>
      <c r="Z22" s="62" t="s">
        <v>671</v>
      </c>
      <c r="AA22" s="63">
        <f>VLOOKUP($C22,'Planning Applications_LBCs'!$B$2:$G$345,2,0)</f>
        <v>639</v>
      </c>
      <c r="AB22" s="63">
        <f>VLOOKUP($C22,'Planning Applications_LBCs'!$B$2:$G$345,3,0)</f>
        <v>-4.7690014903129657E-2</v>
      </c>
      <c r="AC22" s="63">
        <f>VLOOKUP($C22,'Planning Applications_LBCs'!$B$2:$G$345,4,0)</f>
        <v>11</v>
      </c>
      <c r="AD22" s="63">
        <f>VLOOKUP($C22,'Planning Applications_LBCs'!$B$2:$G$345,5,0)</f>
        <v>-0.45</v>
      </c>
      <c r="AE22" s="63">
        <f>VLOOKUP($C22,'Planning Applications_LBCs'!$B$2:$G$345,6,0)</f>
        <v>1</v>
      </c>
      <c r="AF22" s="63">
        <f>VLOOKUP($C22,'LA Staffing'!$A:$D,2,0)</f>
        <v>0.4</v>
      </c>
      <c r="AG22" s="63" t="s">
        <v>1023</v>
      </c>
      <c r="AH22" s="99" t="str">
        <f>VLOOKUP($C22,'LA Staffing'!$A:$D,4,0)</f>
        <v>Advised by Nottinghamshire County Council</v>
      </c>
    </row>
    <row r="23" spans="1:34" ht="17.649999999999999" customHeight="1">
      <c r="A23" s="61" t="s">
        <v>15</v>
      </c>
      <c r="B23" s="61" t="s">
        <v>21</v>
      </c>
      <c r="C23" s="62" t="s">
        <v>43</v>
      </c>
      <c r="D23" s="63">
        <f>VLOOKUP($C23,NHLE!$A$1:$P$327,4,0)</f>
        <v>22</v>
      </c>
      <c r="E23" s="63">
        <f>VLOOKUP($C23,NHLE!$A$1:$P$327,5,0)</f>
        <v>105</v>
      </c>
      <c r="F23" s="63">
        <f>VLOOKUP($C23,NHLE!$A$1:$P$327,6,0)</f>
        <v>1144</v>
      </c>
      <c r="G23" s="63">
        <f>VLOOKUP($C23,NHLE!$A$1:$P$327,7,0)</f>
        <v>1271</v>
      </c>
      <c r="H23" s="63">
        <f>VLOOKUP($C23,NHLE!$A$1:$P$327,8,0)</f>
        <v>65</v>
      </c>
      <c r="I23" s="63">
        <f>VLOOKUP($C23,NHLE!$A$1:$P$327,9,0)</f>
        <v>0</v>
      </c>
      <c r="J23" s="63">
        <f>VLOOKUP($C23,NHLE!$A$1:$P$327,10,0)</f>
        <v>0</v>
      </c>
      <c r="K23" s="63">
        <f>VLOOKUP($C23,NHLE!$A$1:$P$327,11,0)</f>
        <v>6</v>
      </c>
      <c r="L23" s="63">
        <f>VLOOKUP($C23,NHLE!$A$1:$P$327,12,0)</f>
        <v>6</v>
      </c>
      <c r="M23" s="63">
        <f>VLOOKUP($C23,NHLE!$A$1:$P$327,13,0)</f>
        <v>0</v>
      </c>
      <c r="N23" s="63">
        <f>VLOOKUP($C23,NHLE!$A$1:$P$327,14,0)</f>
        <v>0</v>
      </c>
      <c r="O23" s="63">
        <f>VLOOKUP($C23,NHLE!$A$1:$P$327,15,0)</f>
        <v>0</v>
      </c>
      <c r="P23" s="63">
        <f>VLOOKUP($C23,NHLE!$A$1:$P$327,16,0)</f>
        <v>0</v>
      </c>
      <c r="Q23" s="64"/>
      <c r="R23" s="62">
        <f>VLOOKUP($C23,'HAR Stats'!$E$4:$L$386,2,0)</f>
        <v>2</v>
      </c>
      <c r="S23" s="62">
        <f>VLOOKUP($C23,'HAR Stats'!$E$4:$L$386,3,0)</f>
        <v>7</v>
      </c>
      <c r="T23" s="62">
        <f>VLOOKUP($C23,'HAR Stats'!$E$4:$L$386,4,0)</f>
        <v>1</v>
      </c>
      <c r="U23" s="62">
        <f>VLOOKUP($C23,'HAR Stats'!$E$4:$L$386,5,0)</f>
        <v>0</v>
      </c>
      <c r="V23" s="62">
        <f>VLOOKUP($C23,'HAR Stats'!$E$4:$L$386,6,0)</f>
        <v>0</v>
      </c>
      <c r="W23" s="62">
        <f>VLOOKUP($C23,'HAR Stats'!$E$4:$L$386,7,0)</f>
        <v>0</v>
      </c>
      <c r="X23" s="62">
        <f>VLOOKUP($C23,'HAR Stats'!$E$4:$L$386,8,0)</f>
        <v>0</v>
      </c>
      <c r="Y23" s="62">
        <f t="shared" si="0"/>
        <v>10</v>
      </c>
      <c r="Z23" s="62" t="s">
        <v>671</v>
      </c>
      <c r="AA23" s="63">
        <f>VLOOKUP($C23,'Planning Applications_LBCs'!$B$2:$G$345,2,0)</f>
        <v>1140</v>
      </c>
      <c r="AB23" s="63">
        <f>VLOOKUP($C23,'Planning Applications_LBCs'!$B$2:$G$345,3,0)</f>
        <v>5.7513914656771803E-2</v>
      </c>
      <c r="AC23" s="63">
        <f>VLOOKUP($C23,'Planning Applications_LBCs'!$B$2:$G$345,4,0)</f>
        <v>102</v>
      </c>
      <c r="AD23" s="63">
        <f>VLOOKUP($C23,'Planning Applications_LBCs'!$B$2:$G$345,5,0)</f>
        <v>5.1546391752577317E-2</v>
      </c>
      <c r="AE23" s="63">
        <f>VLOOKUP($C23,'Planning Applications_LBCs'!$B$2:$G$345,6,0)</f>
        <v>5</v>
      </c>
      <c r="AF23" s="63">
        <f>VLOOKUP($C23,'LA Staffing'!$A:$D,2,0)</f>
        <v>1</v>
      </c>
      <c r="AG23" s="63" t="s">
        <v>1023</v>
      </c>
      <c r="AH23" s="99" t="str">
        <f>VLOOKUP($C23,'LA Staffing'!$A:$D,4,0)</f>
        <v>Advised by Leics County Council</v>
      </c>
    </row>
    <row r="24" spans="1:34" ht="17.649999999999999" customHeight="1">
      <c r="A24" s="61" t="s">
        <v>15</v>
      </c>
      <c r="B24" s="61" t="s">
        <v>16</v>
      </c>
      <c r="C24" s="62" t="s">
        <v>44</v>
      </c>
      <c r="D24" s="63">
        <f>VLOOKUP($C24,NHLE!$A$1:$P$327,4,0)</f>
        <v>3</v>
      </c>
      <c r="E24" s="63">
        <f>VLOOKUP($C24,NHLE!$A$1:$P$327,5,0)</f>
        <v>19</v>
      </c>
      <c r="F24" s="63">
        <f>VLOOKUP($C24,NHLE!$A$1:$P$327,6,0)</f>
        <v>621</v>
      </c>
      <c r="G24" s="63">
        <f>VLOOKUP($C24,NHLE!$A$1:$P$327,7,0)</f>
        <v>643</v>
      </c>
      <c r="H24" s="63">
        <f>VLOOKUP($C24,NHLE!$A$1:$P$327,8,0)</f>
        <v>99</v>
      </c>
      <c r="I24" s="63">
        <f>VLOOKUP($C24,NHLE!$A$1:$P$327,9,0)</f>
        <v>0</v>
      </c>
      <c r="J24" s="63">
        <f>VLOOKUP($C24,NHLE!$A$1:$P$327,10,0)</f>
        <v>1</v>
      </c>
      <c r="K24" s="63">
        <f>VLOOKUP($C24,NHLE!$A$1:$P$327,11,0)</f>
        <v>2</v>
      </c>
      <c r="L24" s="63">
        <f>VLOOKUP($C24,NHLE!$A$1:$P$327,12,0)</f>
        <v>3</v>
      </c>
      <c r="M24" s="63">
        <f>VLOOKUP($C24,NHLE!$A$1:$P$327,13,0)</f>
        <v>0</v>
      </c>
      <c r="N24" s="63">
        <f>VLOOKUP($C24,NHLE!$A$1:$P$327,14,0)</f>
        <v>0</v>
      </c>
      <c r="O24" s="63">
        <f>VLOOKUP($C24,NHLE!$A$1:$P$327,15,0)</f>
        <v>0</v>
      </c>
      <c r="P24" s="63">
        <f>VLOOKUP($C24,NHLE!$A$1:$P$327,16,0)</f>
        <v>0</v>
      </c>
      <c r="Q24" s="64"/>
      <c r="R24" s="62">
        <f>VLOOKUP($C24,'HAR Stats'!$E$4:$L$386,2,0)</f>
        <v>5</v>
      </c>
      <c r="S24" s="62">
        <f>VLOOKUP($C24,'HAR Stats'!$E$4:$L$386,3,0)</f>
        <v>2</v>
      </c>
      <c r="T24" s="62">
        <f>VLOOKUP($C24,'HAR Stats'!$E$4:$L$386,4,0)</f>
        <v>0</v>
      </c>
      <c r="U24" s="62">
        <f>VLOOKUP($C24,'HAR Stats'!$E$4:$L$386,5,0)</f>
        <v>0</v>
      </c>
      <c r="V24" s="62">
        <f>VLOOKUP($C24,'HAR Stats'!$E$4:$L$386,6,0)</f>
        <v>0</v>
      </c>
      <c r="W24" s="62">
        <f>VLOOKUP($C24,'HAR Stats'!$E$4:$L$386,7,0)</f>
        <v>0</v>
      </c>
      <c r="X24" s="62">
        <f>VLOOKUP($C24,'HAR Stats'!$E$4:$L$386,8,0)</f>
        <v>0</v>
      </c>
      <c r="Y24" s="62">
        <f t="shared" si="0"/>
        <v>7</v>
      </c>
      <c r="Z24" s="62" t="s">
        <v>671</v>
      </c>
      <c r="AA24" s="63">
        <f>VLOOKUP($C24,'Planning Applications_LBCs'!$B$2:$G$345,2,0)</f>
        <v>531</v>
      </c>
      <c r="AB24" s="63">
        <f>VLOOKUP($C24,'Planning Applications_LBCs'!$B$2:$G$345,3,0)</f>
        <v>-3.7523452157598499E-3</v>
      </c>
      <c r="AC24" s="63">
        <f>VLOOKUP($C24,'Planning Applications_LBCs'!$B$2:$G$345,4,0)</f>
        <v>24</v>
      </c>
      <c r="AD24" s="63">
        <f>VLOOKUP($C24,'Planning Applications_LBCs'!$B$2:$G$345,5,0)</f>
        <v>0</v>
      </c>
      <c r="AE24" s="63">
        <f>VLOOKUP($C24,'Planning Applications_LBCs'!$B$2:$G$345,6,0)</f>
        <v>3</v>
      </c>
      <c r="AF24" s="63">
        <f>VLOOKUP($C24,'LA Staffing'!$A:$D,2,0)</f>
        <v>1.1499999999999999</v>
      </c>
      <c r="AG24" s="63" t="s">
        <v>1023</v>
      </c>
      <c r="AH24" s="99" t="str">
        <f>VLOOKUP($C24,'LA Staffing'!$A:$D,4,0)</f>
        <v>Advised by Derbyshire County Council</v>
      </c>
    </row>
    <row r="25" spans="1:34" ht="17.649999999999999" customHeight="1">
      <c r="A25" s="61" t="s">
        <v>15</v>
      </c>
      <c r="B25" s="61" t="s">
        <v>21</v>
      </c>
      <c r="C25" s="62" t="s">
        <v>45</v>
      </c>
      <c r="D25" s="63">
        <f>VLOOKUP($C25,NHLE!$A$1:$P$327,4,0)</f>
        <v>8</v>
      </c>
      <c r="E25" s="63">
        <f>VLOOKUP($C25,NHLE!$A$1:$P$327,5,0)</f>
        <v>36</v>
      </c>
      <c r="F25" s="63">
        <f>VLOOKUP($C25,NHLE!$A$1:$P$327,6,0)</f>
        <v>300</v>
      </c>
      <c r="G25" s="63">
        <f>VLOOKUP($C25,NHLE!$A$1:$P$327,7,0)</f>
        <v>344</v>
      </c>
      <c r="H25" s="63">
        <f>VLOOKUP($C25,NHLE!$A$1:$P$327,8,0)</f>
        <v>22</v>
      </c>
      <c r="I25" s="63">
        <f>VLOOKUP($C25,NHLE!$A$1:$P$327,9,0)</f>
        <v>0</v>
      </c>
      <c r="J25" s="63">
        <f>VLOOKUP($C25,NHLE!$A$1:$P$327,10,0)</f>
        <v>0</v>
      </c>
      <c r="K25" s="63">
        <f>VLOOKUP($C25,NHLE!$A$1:$P$327,11,0)</f>
        <v>0</v>
      </c>
      <c r="L25" s="63">
        <f>VLOOKUP($C25,NHLE!$A$1:$P$327,12,0)</f>
        <v>0</v>
      </c>
      <c r="M25" s="63">
        <f>VLOOKUP($C25,NHLE!$A$1:$P$327,13,0)</f>
        <v>0</v>
      </c>
      <c r="N25" s="63">
        <f>VLOOKUP($C25,NHLE!$A$1:$P$327,14,0)</f>
        <v>0</v>
      </c>
      <c r="O25" s="63">
        <f>VLOOKUP($C25,NHLE!$A$1:$P$327,15,0)</f>
        <v>1</v>
      </c>
      <c r="P25" s="63">
        <f>VLOOKUP($C25,NHLE!$A$1:$P$327,16,0)</f>
        <v>0</v>
      </c>
      <c r="Q25" s="64"/>
      <c r="R25" s="62">
        <f>VLOOKUP($C25,'HAR Stats'!$E$4:$L$386,2,0)</f>
        <v>1</v>
      </c>
      <c r="S25" s="62">
        <f>VLOOKUP($C25,'HAR Stats'!$E$4:$L$386,3,0)</f>
        <v>2</v>
      </c>
      <c r="T25" s="62">
        <f>VLOOKUP($C25,'HAR Stats'!$E$4:$L$386,4,0)</f>
        <v>0</v>
      </c>
      <c r="U25" s="62">
        <f>VLOOKUP($C25,'HAR Stats'!$E$4:$L$386,5,0)</f>
        <v>0</v>
      </c>
      <c r="V25" s="62">
        <f>VLOOKUP($C25,'HAR Stats'!$E$4:$L$386,6,0)</f>
        <v>0</v>
      </c>
      <c r="W25" s="62">
        <f>VLOOKUP($C25,'HAR Stats'!$E$4:$L$386,7,0)</f>
        <v>0</v>
      </c>
      <c r="X25" s="62">
        <f>VLOOKUP($C25,'HAR Stats'!$E$4:$L$386,8,0)</f>
        <v>3</v>
      </c>
      <c r="Y25" s="62">
        <f t="shared" si="0"/>
        <v>6</v>
      </c>
      <c r="Z25" s="62" t="s">
        <v>671</v>
      </c>
      <c r="AA25" s="63">
        <f>VLOOKUP($C25,'Planning Applications_LBCs'!$B$2:$G$345,2,0)</f>
        <v>851</v>
      </c>
      <c r="AB25" s="63">
        <f>VLOOKUP($C25,'Planning Applications_LBCs'!$B$2:$G$345,3,0)</f>
        <v>2.283653846153846E-2</v>
      </c>
      <c r="AC25" s="63">
        <f>VLOOKUP($C25,'Planning Applications_LBCs'!$B$2:$G$345,4,0)</f>
        <v>12</v>
      </c>
      <c r="AD25" s="63">
        <f>VLOOKUP($C25,'Planning Applications_LBCs'!$B$2:$G$345,5,0)</f>
        <v>-0.33333333333333331</v>
      </c>
      <c r="AE25" s="63">
        <f>VLOOKUP($C25,'Planning Applications_LBCs'!$B$2:$G$345,6,0)</f>
        <v>0</v>
      </c>
      <c r="AF25" s="63">
        <f>VLOOKUP($C25,'LA Staffing'!$A:$D,2,0)</f>
        <v>1</v>
      </c>
      <c r="AG25" s="63" t="s">
        <v>1023</v>
      </c>
      <c r="AH25" s="99" t="str">
        <f>VLOOKUP($C25,'LA Staffing'!$A:$D,4,0)</f>
        <v>Advised by Leics County Council</v>
      </c>
    </row>
    <row r="26" spans="1:34" ht="17.649999999999999" customHeight="1">
      <c r="A26" s="61" t="s">
        <v>15</v>
      </c>
      <c r="B26" s="61" t="s">
        <v>35</v>
      </c>
      <c r="C26" s="62" t="s">
        <v>46</v>
      </c>
      <c r="D26" s="63">
        <f>VLOOKUP($C26,NHLE!$A$1:$P$327,4,0)</f>
        <v>23</v>
      </c>
      <c r="E26" s="63">
        <f>VLOOKUP($C26,NHLE!$A$1:$P$327,5,0)</f>
        <v>36</v>
      </c>
      <c r="F26" s="63">
        <f>VLOOKUP($C26,NHLE!$A$1:$P$327,6,0)</f>
        <v>479</v>
      </c>
      <c r="G26" s="63">
        <f>VLOOKUP($C26,NHLE!$A$1:$P$327,7,0)</f>
        <v>538</v>
      </c>
      <c r="H26" s="63">
        <f>VLOOKUP($C26,NHLE!$A$1:$P$327,8,0)</f>
        <v>11</v>
      </c>
      <c r="I26" s="63">
        <f>VLOOKUP($C26,NHLE!$A$1:$P$327,9,0)</f>
        <v>1</v>
      </c>
      <c r="J26" s="63">
        <f>VLOOKUP($C26,NHLE!$A$1:$P$327,10,0)</f>
        <v>2</v>
      </c>
      <c r="K26" s="63">
        <f>VLOOKUP($C26,NHLE!$A$1:$P$327,11,0)</f>
        <v>1</v>
      </c>
      <c r="L26" s="63">
        <f>VLOOKUP($C26,NHLE!$A$1:$P$327,12,0)</f>
        <v>4</v>
      </c>
      <c r="M26" s="63">
        <f>VLOOKUP($C26,NHLE!$A$1:$P$327,13,0)</f>
        <v>0</v>
      </c>
      <c r="N26" s="63">
        <f>VLOOKUP($C26,NHLE!$A$1:$P$327,14,0)</f>
        <v>0</v>
      </c>
      <c r="O26" s="63">
        <f>VLOOKUP($C26,NHLE!$A$1:$P$327,15,0)</f>
        <v>0</v>
      </c>
      <c r="P26" s="63">
        <f>VLOOKUP($C26,NHLE!$A$1:$P$327,16,0)</f>
        <v>0</v>
      </c>
      <c r="Q26" s="64"/>
      <c r="R26" s="62">
        <f>VLOOKUP($C26,'HAR Stats'!$E$4:$L$386,2,0)</f>
        <v>1</v>
      </c>
      <c r="S26" s="62">
        <f>VLOOKUP($C26,'HAR Stats'!$E$4:$L$386,3,0)</f>
        <v>0</v>
      </c>
      <c r="T26" s="62">
        <f>VLOOKUP($C26,'HAR Stats'!$E$4:$L$386,4,0)</f>
        <v>0</v>
      </c>
      <c r="U26" s="62">
        <f>VLOOKUP($C26,'HAR Stats'!$E$4:$L$386,5,0)</f>
        <v>0</v>
      </c>
      <c r="V26" s="62">
        <f>VLOOKUP($C26,'HAR Stats'!$E$4:$L$386,6,0)</f>
        <v>0</v>
      </c>
      <c r="W26" s="62">
        <f>VLOOKUP($C26,'HAR Stats'!$E$4:$L$386,7,0)</f>
        <v>0</v>
      </c>
      <c r="X26" s="62">
        <f>VLOOKUP($C26,'HAR Stats'!$E$4:$L$386,8,0)</f>
        <v>0</v>
      </c>
      <c r="Y26" s="62">
        <f t="shared" si="0"/>
        <v>1</v>
      </c>
      <c r="Z26" s="62" t="s">
        <v>671</v>
      </c>
      <c r="AA26" s="63">
        <f>VLOOKUP($C26,'Planning Applications_LBCs'!$B$2:$G$345,2,0)</f>
        <v>609</v>
      </c>
      <c r="AB26" s="63">
        <f>VLOOKUP($C26,'Planning Applications_LBCs'!$B$2:$G$345,3,0)</f>
        <v>0.18252427184466019</v>
      </c>
      <c r="AC26" s="63">
        <f>VLOOKUP($C26,'Planning Applications_LBCs'!$B$2:$G$345,4,0)</f>
        <v>33</v>
      </c>
      <c r="AD26" s="63">
        <f>VLOOKUP($C26,'Planning Applications_LBCs'!$B$2:$G$345,5,0)</f>
        <v>0.17857142857142858</v>
      </c>
      <c r="AE26" s="63">
        <f>VLOOKUP($C26,'Planning Applications_LBCs'!$B$2:$G$345,6,0)</f>
        <v>4</v>
      </c>
      <c r="AF26" s="63">
        <f>VLOOKUP($C26,'LA Staffing'!$A:$D,2,0)</f>
        <v>0</v>
      </c>
      <c r="AG26" s="63" t="s">
        <v>1023</v>
      </c>
      <c r="AH26" s="99" t="str">
        <f>VLOOKUP($C26,'LA Staffing'!$A:$D,4,0)</f>
        <v>Advised by Northants County Council</v>
      </c>
    </row>
    <row r="27" spans="1:34" ht="17.649999999999999" customHeight="1">
      <c r="A27" s="61" t="s">
        <v>15</v>
      </c>
      <c r="B27" s="61" t="s">
        <v>24</v>
      </c>
      <c r="C27" s="62" t="s">
        <v>47</v>
      </c>
      <c r="D27" s="63">
        <f>VLOOKUP($C27,NHLE!$A$1:$P$327,4,0)</f>
        <v>43</v>
      </c>
      <c r="E27" s="63">
        <f>VLOOKUP($C27,NHLE!$A$1:$P$327,5,0)</f>
        <v>39</v>
      </c>
      <c r="F27" s="63">
        <f>VLOOKUP($C27,NHLE!$A$1:$P$327,6,0)</f>
        <v>335</v>
      </c>
      <c r="G27" s="63">
        <f>VLOOKUP($C27,NHLE!$A$1:$P$327,7,0)</f>
        <v>417</v>
      </c>
      <c r="H27" s="63">
        <f>VLOOKUP($C27,NHLE!$A$1:$P$327,8,0)</f>
        <v>26</v>
      </c>
      <c r="I27" s="63">
        <f>VLOOKUP($C27,NHLE!$A$1:$P$327,9,0)</f>
        <v>0</v>
      </c>
      <c r="J27" s="63">
        <f>VLOOKUP($C27,NHLE!$A$1:$P$327,10,0)</f>
        <v>0</v>
      </c>
      <c r="K27" s="63">
        <f>VLOOKUP($C27,NHLE!$A$1:$P$327,11,0)</f>
        <v>3</v>
      </c>
      <c r="L27" s="63">
        <f>VLOOKUP($C27,NHLE!$A$1:$P$327,12,0)</f>
        <v>3</v>
      </c>
      <c r="M27" s="63">
        <f>VLOOKUP($C27,NHLE!$A$1:$P$327,13,0)</f>
        <v>0</v>
      </c>
      <c r="N27" s="63">
        <f>VLOOKUP($C27,NHLE!$A$1:$P$327,14,0)</f>
        <v>0</v>
      </c>
      <c r="O27" s="63">
        <f>VLOOKUP($C27,NHLE!$A$1:$P$327,15,0)</f>
        <v>0</v>
      </c>
      <c r="P27" s="63">
        <f>VLOOKUP($C27,NHLE!$A$1:$P$327,16,0)</f>
        <v>0</v>
      </c>
      <c r="Q27" s="64"/>
      <c r="R27" s="62">
        <f>VLOOKUP($C27,'HAR Stats'!$E$4:$L$386,2,0)</f>
        <v>2</v>
      </c>
      <c r="S27" s="62">
        <f>VLOOKUP($C27,'HAR Stats'!$E$4:$L$386,3,0)</f>
        <v>3</v>
      </c>
      <c r="T27" s="62">
        <f>VLOOKUP($C27,'HAR Stats'!$E$4:$L$386,4,0)</f>
        <v>1</v>
      </c>
      <c r="U27" s="62">
        <f>VLOOKUP($C27,'HAR Stats'!$E$4:$L$386,5,0)</f>
        <v>0</v>
      </c>
      <c r="V27" s="62">
        <f>VLOOKUP($C27,'HAR Stats'!$E$4:$L$386,6,0)</f>
        <v>0</v>
      </c>
      <c r="W27" s="62">
        <f>VLOOKUP($C27,'HAR Stats'!$E$4:$L$386,7,0)</f>
        <v>0</v>
      </c>
      <c r="X27" s="62">
        <f>VLOOKUP($C27,'HAR Stats'!$E$4:$L$386,8,0)</f>
        <v>6</v>
      </c>
      <c r="Y27" s="62">
        <f t="shared" si="0"/>
        <v>12</v>
      </c>
      <c r="Z27" s="62" t="s">
        <v>671</v>
      </c>
      <c r="AA27" s="63">
        <f>VLOOKUP($C27,'Planning Applications_LBCs'!$B$2:$G$345,2,0)</f>
        <v>705</v>
      </c>
      <c r="AB27" s="63">
        <f>VLOOKUP($C27,'Planning Applications_LBCs'!$B$2:$G$345,3,0)</f>
        <v>0.30073800738007378</v>
      </c>
      <c r="AC27" s="63">
        <f>VLOOKUP($C27,'Planning Applications_LBCs'!$B$2:$G$345,4,0)</f>
        <v>61</v>
      </c>
      <c r="AD27" s="63">
        <f>VLOOKUP($C27,'Planning Applications_LBCs'!$B$2:$G$345,5,0)</f>
        <v>0.17307692307692307</v>
      </c>
      <c r="AE27" s="63">
        <f>VLOOKUP($C27,'Planning Applications_LBCs'!$B$2:$G$345,6,0)</f>
        <v>0</v>
      </c>
      <c r="AF27" s="63">
        <f>VLOOKUP($C27,'LA Staffing'!$A:$D,2,0)</f>
        <v>1</v>
      </c>
      <c r="AG27" s="63" t="s">
        <v>1023</v>
      </c>
      <c r="AH27" s="99">
        <f>VLOOKUP($C27,'LA Staffing'!$A:$D,4,0)</f>
        <v>0</v>
      </c>
    </row>
    <row r="28" spans="1:34" ht="17.649999999999999" customHeight="1">
      <c r="A28" s="61" t="s">
        <v>15</v>
      </c>
      <c r="B28" s="61" t="s">
        <v>18</v>
      </c>
      <c r="C28" s="62" t="s">
        <v>48</v>
      </c>
      <c r="D28" s="63">
        <f>VLOOKUP($C28,NHLE!$A$1:$P$327,4,0)</f>
        <v>3</v>
      </c>
      <c r="E28" s="63">
        <f>VLOOKUP($C28,NHLE!$A$1:$P$327,5,0)</f>
        <v>10</v>
      </c>
      <c r="F28" s="63">
        <f>VLOOKUP($C28,NHLE!$A$1:$P$327,6,0)</f>
        <v>226</v>
      </c>
      <c r="G28" s="63">
        <f>VLOOKUP($C28,NHLE!$A$1:$P$327,7,0)</f>
        <v>239</v>
      </c>
      <c r="H28" s="63">
        <f>VLOOKUP($C28,NHLE!$A$1:$P$327,8,0)</f>
        <v>4</v>
      </c>
      <c r="I28" s="63">
        <f>VLOOKUP($C28,NHLE!$A$1:$P$327,9,0)</f>
        <v>0</v>
      </c>
      <c r="J28" s="63">
        <f>VLOOKUP($C28,NHLE!$A$1:$P$327,10,0)</f>
        <v>0</v>
      </c>
      <c r="K28" s="63">
        <f>VLOOKUP($C28,NHLE!$A$1:$P$327,11,0)</f>
        <v>1</v>
      </c>
      <c r="L28" s="63">
        <f>VLOOKUP($C28,NHLE!$A$1:$P$327,12,0)</f>
        <v>1</v>
      </c>
      <c r="M28" s="63">
        <f>VLOOKUP($C28,NHLE!$A$1:$P$327,13,0)</f>
        <v>0</v>
      </c>
      <c r="N28" s="63">
        <f>VLOOKUP($C28,NHLE!$A$1:$P$327,14,0)</f>
        <v>0</v>
      </c>
      <c r="O28" s="63">
        <f>VLOOKUP($C28,NHLE!$A$1:$P$327,15,0)</f>
        <v>0</v>
      </c>
      <c r="P28" s="63">
        <f>VLOOKUP($C28,NHLE!$A$1:$P$327,16,0)</f>
        <v>0</v>
      </c>
      <c r="Q28" s="64"/>
      <c r="R28" s="62">
        <f>VLOOKUP($C28,'HAR Stats'!$E$4:$L$386,2,0)</f>
        <v>0</v>
      </c>
      <c r="S28" s="62">
        <f>VLOOKUP($C28,'HAR Stats'!$E$4:$L$386,3,0)</f>
        <v>1</v>
      </c>
      <c r="T28" s="62">
        <f>VLOOKUP($C28,'HAR Stats'!$E$4:$L$386,4,0)</f>
        <v>1</v>
      </c>
      <c r="U28" s="62">
        <f>VLOOKUP($C28,'HAR Stats'!$E$4:$L$386,5,0)</f>
        <v>0</v>
      </c>
      <c r="V28" s="62">
        <f>VLOOKUP($C28,'HAR Stats'!$E$4:$L$386,6,0)</f>
        <v>0</v>
      </c>
      <c r="W28" s="62">
        <f>VLOOKUP($C28,'HAR Stats'!$E$4:$L$386,7,0)</f>
        <v>0</v>
      </c>
      <c r="X28" s="62">
        <f>VLOOKUP($C28,'HAR Stats'!$E$4:$L$386,8,0)</f>
        <v>1</v>
      </c>
      <c r="Y28" s="62">
        <f t="shared" si="0"/>
        <v>3</v>
      </c>
      <c r="Z28" s="62" t="s">
        <v>671</v>
      </c>
      <c r="AA28" s="63">
        <f>VLOOKUP($C28,'Planning Applications_LBCs'!$B$2:$G$345,2,0)</f>
        <v>413</v>
      </c>
      <c r="AB28" s="63">
        <f>VLOOKUP($C28,'Planning Applications_LBCs'!$B$2:$G$345,3,0)</f>
        <v>-3.5046728971962614E-2</v>
      </c>
      <c r="AC28" s="63">
        <f>VLOOKUP($C28,'Planning Applications_LBCs'!$B$2:$G$345,4,0)</f>
        <v>17</v>
      </c>
      <c r="AD28" s="63">
        <f>VLOOKUP($C28,'Planning Applications_LBCs'!$B$2:$G$345,5,0)</f>
        <v>-5.5555555555555552E-2</v>
      </c>
      <c r="AE28" s="63">
        <f>VLOOKUP($C28,'Planning Applications_LBCs'!$B$2:$G$345,6,0)</f>
        <v>0</v>
      </c>
      <c r="AF28" s="63">
        <f>VLOOKUP($C28,'LA Staffing'!$A:$D,2,0)</f>
        <v>1</v>
      </c>
      <c r="AG28" s="63" t="s">
        <v>1023</v>
      </c>
      <c r="AH28" s="99" t="str">
        <f>VLOOKUP($C28,'LA Staffing'!$A:$D,4,0)</f>
        <v>Advised by Nottinghamshire County Council</v>
      </c>
    </row>
    <row r="29" spans="1:34" ht="17.649999999999999" customHeight="1">
      <c r="A29" s="61" t="s">
        <v>15</v>
      </c>
      <c r="B29" s="61" t="s">
        <v>21</v>
      </c>
      <c r="C29" s="62" t="s">
        <v>49</v>
      </c>
      <c r="D29" s="63">
        <f>VLOOKUP($C29,NHLE!$A$1:$P$327,4,0)</f>
        <v>26</v>
      </c>
      <c r="E29" s="63">
        <f>VLOOKUP($C29,NHLE!$A$1:$P$327,5,0)</f>
        <v>64</v>
      </c>
      <c r="F29" s="63">
        <f>VLOOKUP($C29,NHLE!$A$1:$P$327,6,0)</f>
        <v>619</v>
      </c>
      <c r="G29" s="63">
        <f>VLOOKUP($C29,NHLE!$A$1:$P$327,7,0)</f>
        <v>709</v>
      </c>
      <c r="H29" s="63">
        <f>VLOOKUP($C29,NHLE!$A$1:$P$327,8,0)</f>
        <v>35</v>
      </c>
      <c r="I29" s="63">
        <f>VLOOKUP($C29,NHLE!$A$1:$P$327,9,0)</f>
        <v>0</v>
      </c>
      <c r="J29" s="63">
        <f>VLOOKUP($C29,NHLE!$A$1:$P$327,10,0)</f>
        <v>0</v>
      </c>
      <c r="K29" s="63">
        <f>VLOOKUP($C29,NHLE!$A$1:$P$327,11,0)</f>
        <v>2</v>
      </c>
      <c r="L29" s="63">
        <f>VLOOKUP($C29,NHLE!$A$1:$P$327,12,0)</f>
        <v>2</v>
      </c>
      <c r="M29" s="63">
        <f>VLOOKUP($C29,NHLE!$A$1:$P$327,13,0)</f>
        <v>0</v>
      </c>
      <c r="N29" s="63">
        <f>VLOOKUP($C29,NHLE!$A$1:$P$327,14,0)</f>
        <v>0</v>
      </c>
      <c r="O29" s="63">
        <f>VLOOKUP($C29,NHLE!$A$1:$P$327,15,0)</f>
        <v>0</v>
      </c>
      <c r="P29" s="63">
        <f>VLOOKUP($C29,NHLE!$A$1:$P$327,16,0)</f>
        <v>0</v>
      </c>
      <c r="Q29" s="64"/>
      <c r="R29" s="62">
        <f>VLOOKUP($C29,'HAR Stats'!$E$4:$L$386,2,0)</f>
        <v>0</v>
      </c>
      <c r="S29" s="62">
        <f>VLOOKUP($C29,'HAR Stats'!$E$4:$L$386,3,0)</f>
        <v>7</v>
      </c>
      <c r="T29" s="62">
        <f>VLOOKUP($C29,'HAR Stats'!$E$4:$L$386,4,0)</f>
        <v>0</v>
      </c>
      <c r="U29" s="62">
        <f>VLOOKUP($C29,'HAR Stats'!$E$4:$L$386,5,0)</f>
        <v>0</v>
      </c>
      <c r="V29" s="62">
        <f>VLOOKUP($C29,'HAR Stats'!$E$4:$L$386,6,0)</f>
        <v>0</v>
      </c>
      <c r="W29" s="62">
        <f>VLOOKUP($C29,'HAR Stats'!$E$4:$L$386,7,0)</f>
        <v>0</v>
      </c>
      <c r="X29" s="62">
        <f>VLOOKUP($C29,'HAR Stats'!$E$4:$L$386,8,0)</f>
        <v>1</v>
      </c>
      <c r="Y29" s="62">
        <f t="shared" si="0"/>
        <v>8</v>
      </c>
      <c r="Z29" s="62" t="s">
        <v>671</v>
      </c>
      <c r="AA29" s="63">
        <f>VLOOKUP($C29,'Planning Applications_LBCs'!$B$2:$G$345,2,0)</f>
        <v>562</v>
      </c>
      <c r="AB29" s="63">
        <f>VLOOKUP($C29,'Planning Applications_LBCs'!$B$2:$G$345,3,0)</f>
        <v>0.13535353535353536</v>
      </c>
      <c r="AC29" s="63">
        <f>VLOOKUP($C29,'Planning Applications_LBCs'!$B$2:$G$345,4,0)</f>
        <v>33</v>
      </c>
      <c r="AD29" s="63">
        <f>VLOOKUP($C29,'Planning Applications_LBCs'!$B$2:$G$345,5,0)</f>
        <v>-0.10810810810810811</v>
      </c>
      <c r="AE29" s="63">
        <f>VLOOKUP($C29,'Planning Applications_LBCs'!$B$2:$G$345,6,0)</f>
        <v>1</v>
      </c>
      <c r="AF29" s="63">
        <f>VLOOKUP($C29,'LA Staffing'!$A:$D,2,0)</f>
        <v>0.4</v>
      </c>
      <c r="AG29" s="63" t="s">
        <v>1023</v>
      </c>
      <c r="AH29" s="99" t="str">
        <f>VLOOKUP($C29,'LA Staffing'!$A:$D,4,0)</f>
        <v>Advised by Leics County Council</v>
      </c>
    </row>
    <row r="30" spans="1:34" ht="17.649999999999999" customHeight="1">
      <c r="A30" s="61" t="s">
        <v>15</v>
      </c>
      <c r="B30" s="61" t="s">
        <v>18</v>
      </c>
      <c r="C30" s="62" t="s">
        <v>50</v>
      </c>
      <c r="D30" s="63">
        <f>VLOOKUP($C30,NHLE!$A$1:$P$327,4,0)</f>
        <v>45</v>
      </c>
      <c r="E30" s="63">
        <f>VLOOKUP($C30,NHLE!$A$1:$P$327,5,0)</f>
        <v>57</v>
      </c>
      <c r="F30" s="63">
        <f>VLOOKUP($C30,NHLE!$A$1:$P$327,6,0)</f>
        <v>1285</v>
      </c>
      <c r="G30" s="63">
        <f>VLOOKUP($C30,NHLE!$A$1:$P$327,7,0)</f>
        <v>1387</v>
      </c>
      <c r="H30" s="63">
        <f>VLOOKUP($C30,NHLE!$A$1:$P$327,8,0)</f>
        <v>71</v>
      </c>
      <c r="I30" s="63">
        <f>VLOOKUP($C30,NHLE!$A$1:$P$327,9,0)</f>
        <v>1</v>
      </c>
      <c r="J30" s="63">
        <f>VLOOKUP($C30,NHLE!$A$1:$P$327,10,0)</f>
        <v>1</v>
      </c>
      <c r="K30" s="63">
        <f>VLOOKUP($C30,NHLE!$A$1:$P$327,11,0)</f>
        <v>2</v>
      </c>
      <c r="L30" s="63">
        <f>VLOOKUP($C30,NHLE!$A$1:$P$327,12,0)</f>
        <v>4</v>
      </c>
      <c r="M30" s="63">
        <f>VLOOKUP($C30,NHLE!$A$1:$P$327,13,0)</f>
        <v>0</v>
      </c>
      <c r="N30" s="63">
        <f>VLOOKUP($C30,NHLE!$A$1:$P$327,14,0)</f>
        <v>0</v>
      </c>
      <c r="O30" s="63">
        <f>VLOOKUP($C30,NHLE!$A$1:$P$327,15,0)</f>
        <v>1</v>
      </c>
      <c r="P30" s="63">
        <f>VLOOKUP($C30,NHLE!$A$1:$P$327,16,0)</f>
        <v>0</v>
      </c>
      <c r="Q30" s="64"/>
      <c r="R30" s="62">
        <f>VLOOKUP($C30,'HAR Stats'!$E$4:$L$386,2,0)</f>
        <v>5</v>
      </c>
      <c r="S30" s="62">
        <f>VLOOKUP($C30,'HAR Stats'!$E$4:$L$386,3,0)</f>
        <v>6</v>
      </c>
      <c r="T30" s="62">
        <f>VLOOKUP($C30,'HAR Stats'!$E$4:$L$386,4,0)</f>
        <v>5</v>
      </c>
      <c r="U30" s="62">
        <f>VLOOKUP($C30,'HAR Stats'!$E$4:$L$386,5,0)</f>
        <v>0</v>
      </c>
      <c r="V30" s="62">
        <f>VLOOKUP($C30,'HAR Stats'!$E$4:$L$386,6,0)</f>
        <v>0</v>
      </c>
      <c r="W30" s="62">
        <f>VLOOKUP($C30,'HAR Stats'!$E$4:$L$386,7,0)</f>
        <v>0</v>
      </c>
      <c r="X30" s="62">
        <f>VLOOKUP($C30,'HAR Stats'!$E$4:$L$386,8,0)</f>
        <v>3</v>
      </c>
      <c r="Y30" s="62">
        <f t="shared" si="0"/>
        <v>19</v>
      </c>
      <c r="Z30" s="62" t="s">
        <v>671</v>
      </c>
      <c r="AA30" s="63">
        <f>VLOOKUP($C30,'Planning Applications_LBCs'!$B$2:$G$345,2,0)</f>
        <v>1033</v>
      </c>
      <c r="AB30" s="63">
        <f>VLOOKUP($C30,'Planning Applications_LBCs'!$B$2:$G$345,3,0)</f>
        <v>6.8226120857699801E-3</v>
      </c>
      <c r="AC30" s="63">
        <f>VLOOKUP($C30,'Planning Applications_LBCs'!$B$2:$G$345,4,0)</f>
        <v>105</v>
      </c>
      <c r="AD30" s="63">
        <f>VLOOKUP($C30,'Planning Applications_LBCs'!$B$2:$G$345,5,0)</f>
        <v>3.9603960396039604E-2</v>
      </c>
      <c r="AE30" s="63">
        <f>VLOOKUP($C30,'Planning Applications_LBCs'!$B$2:$G$345,6,0)</f>
        <v>4</v>
      </c>
      <c r="AF30" s="63">
        <f>VLOOKUP($C30,'LA Staffing'!$A:$D,2,0)</f>
        <v>1.9</v>
      </c>
      <c r="AG30" s="63" t="str">
        <f>VLOOKUP($C30,'LA Staffing'!$A:$D,3,0)</f>
        <v>Down 0.6</v>
      </c>
      <c r="AH30" s="99" t="str">
        <f>VLOOKUP($C30,'LA Staffing'!$A:$D,4,0)</f>
        <v>Advised by Nottinghamshire County Council</v>
      </c>
    </row>
    <row r="31" spans="1:34" ht="17.649999999999999" customHeight="1">
      <c r="A31" s="61" t="s">
        <v>15</v>
      </c>
      <c r="B31" s="61" t="s">
        <v>16</v>
      </c>
      <c r="C31" s="62" t="s">
        <v>51</v>
      </c>
      <c r="D31" s="63">
        <f>VLOOKUP($C31,NHLE!$A$1:$P$327,4,0)</f>
        <v>8</v>
      </c>
      <c r="E31" s="63">
        <f>VLOOKUP($C31,NHLE!$A$1:$P$327,5,0)</f>
        <v>24</v>
      </c>
      <c r="F31" s="63">
        <f>VLOOKUP($C31,NHLE!$A$1:$P$327,6,0)</f>
        <v>468</v>
      </c>
      <c r="G31" s="63">
        <f>VLOOKUP($C31,NHLE!$A$1:$P$327,7,0)</f>
        <v>500</v>
      </c>
      <c r="H31" s="63">
        <f>VLOOKUP($C31,NHLE!$A$1:$P$327,8,0)</f>
        <v>33</v>
      </c>
      <c r="I31" s="63">
        <f>VLOOKUP($C31,NHLE!$A$1:$P$327,9,0)</f>
        <v>0</v>
      </c>
      <c r="J31" s="63">
        <f>VLOOKUP($C31,NHLE!$A$1:$P$327,10,0)</f>
        <v>1</v>
      </c>
      <c r="K31" s="63">
        <f>VLOOKUP($C31,NHLE!$A$1:$P$327,11,0)</f>
        <v>0</v>
      </c>
      <c r="L31" s="63">
        <f>VLOOKUP($C31,NHLE!$A$1:$P$327,12,0)</f>
        <v>1</v>
      </c>
      <c r="M31" s="63">
        <f>VLOOKUP($C31,NHLE!$A$1:$P$327,13,0)</f>
        <v>0</v>
      </c>
      <c r="N31" s="63">
        <f>VLOOKUP($C31,NHLE!$A$1:$P$327,14,0)</f>
        <v>0</v>
      </c>
      <c r="O31" s="63">
        <f>VLOOKUP($C31,NHLE!$A$1:$P$327,15,0)</f>
        <v>0</v>
      </c>
      <c r="P31" s="63">
        <f>VLOOKUP($C31,NHLE!$A$1:$P$327,16,0)</f>
        <v>0</v>
      </c>
      <c r="Q31" s="64"/>
      <c r="R31" s="62">
        <f>VLOOKUP($C31,'HAR Stats'!$E$4:$L$386,2,0)</f>
        <v>1</v>
      </c>
      <c r="S31" s="62">
        <f>VLOOKUP($C31,'HAR Stats'!$E$4:$L$386,3,0)</f>
        <v>2</v>
      </c>
      <c r="T31" s="62">
        <f>VLOOKUP($C31,'HAR Stats'!$E$4:$L$386,4,0)</f>
        <v>1</v>
      </c>
      <c r="U31" s="62">
        <f>VLOOKUP($C31,'HAR Stats'!$E$4:$L$386,5,0)</f>
        <v>0</v>
      </c>
      <c r="V31" s="62">
        <f>VLOOKUP($C31,'HAR Stats'!$E$4:$L$386,6,0)</f>
        <v>0</v>
      </c>
      <c r="W31" s="62">
        <f>VLOOKUP($C31,'HAR Stats'!$E$4:$L$386,7,0)</f>
        <v>0</v>
      </c>
      <c r="X31" s="62">
        <f>VLOOKUP($C31,'HAR Stats'!$E$4:$L$386,8,0)</f>
        <v>3</v>
      </c>
      <c r="Y31" s="62">
        <f t="shared" si="0"/>
        <v>7</v>
      </c>
      <c r="Z31" s="62" t="s">
        <v>671</v>
      </c>
      <c r="AA31" s="63">
        <f>VLOOKUP($C31,'Planning Applications_LBCs'!$B$2:$G$345,2,0)</f>
        <v>803</v>
      </c>
      <c r="AB31" s="63">
        <f>VLOOKUP($C31,'Planning Applications_LBCs'!$B$2:$G$345,3,0)</f>
        <v>1.7743979721166033E-2</v>
      </c>
      <c r="AC31" s="63">
        <f>VLOOKUP($C31,'Planning Applications_LBCs'!$B$2:$G$345,4,0)</f>
        <v>25</v>
      </c>
      <c r="AD31" s="63">
        <f>VLOOKUP($C31,'Planning Applications_LBCs'!$B$2:$G$345,5,0)</f>
        <v>-0.13793103448275862</v>
      </c>
      <c r="AE31" s="63">
        <f>VLOOKUP($C31,'Planning Applications_LBCs'!$B$2:$G$345,6,0)</f>
        <v>0</v>
      </c>
      <c r="AF31" s="63">
        <f>VLOOKUP($C31,'LA Staffing'!$A:$D,2,0)</f>
        <v>0</v>
      </c>
      <c r="AG31" s="63" t="s">
        <v>1023</v>
      </c>
      <c r="AH31" s="99" t="str">
        <f>VLOOKUP($C31,'LA Staffing'!$A:$D,4,0)</f>
        <v>Advised by Derbyshire County Council</v>
      </c>
    </row>
    <row r="32" spans="1:34" ht="17.649999999999999" customHeight="1">
      <c r="A32" s="61" t="s">
        <v>15</v>
      </c>
      <c r="B32" s="61" t="s">
        <v>24</v>
      </c>
      <c r="C32" s="62" t="s">
        <v>52</v>
      </c>
      <c r="D32" s="63">
        <f>VLOOKUP($C32,NHLE!$A$1:$P$327,4,0)</f>
        <v>50</v>
      </c>
      <c r="E32" s="63">
        <f>VLOOKUP($C32,NHLE!$A$1:$P$327,5,0)</f>
        <v>48</v>
      </c>
      <c r="F32" s="63">
        <f>VLOOKUP($C32,NHLE!$A$1:$P$327,6,0)</f>
        <v>902</v>
      </c>
      <c r="G32" s="63">
        <f>VLOOKUP($C32,NHLE!$A$1:$P$327,7,0)</f>
        <v>1000</v>
      </c>
      <c r="H32" s="63">
        <f>VLOOKUP($C32,NHLE!$A$1:$P$327,8,0)</f>
        <v>65</v>
      </c>
      <c r="I32" s="63">
        <f>VLOOKUP($C32,NHLE!$A$1:$P$327,9,0)</f>
        <v>0</v>
      </c>
      <c r="J32" s="63">
        <f>VLOOKUP($C32,NHLE!$A$1:$P$327,10,0)</f>
        <v>1</v>
      </c>
      <c r="K32" s="63">
        <f>VLOOKUP($C32,NHLE!$A$1:$P$327,11,0)</f>
        <v>5</v>
      </c>
      <c r="L32" s="63">
        <f>VLOOKUP($C32,NHLE!$A$1:$P$327,12,0)</f>
        <v>6</v>
      </c>
      <c r="M32" s="63">
        <f>VLOOKUP($C32,NHLE!$A$1:$P$327,13,0)</f>
        <v>0</v>
      </c>
      <c r="N32" s="63">
        <f>VLOOKUP($C32,NHLE!$A$1:$P$327,14,0)</f>
        <v>0</v>
      </c>
      <c r="O32" s="63">
        <f>VLOOKUP($C32,NHLE!$A$1:$P$327,15,0)</f>
        <v>0</v>
      </c>
      <c r="P32" s="63">
        <f>VLOOKUP($C32,NHLE!$A$1:$P$327,16,0)</f>
        <v>0</v>
      </c>
      <c r="Q32" s="64"/>
      <c r="R32" s="62">
        <f>VLOOKUP($C32,'HAR Stats'!$E$4:$L$386,2,0)</f>
        <v>3</v>
      </c>
      <c r="S32" s="62">
        <f>VLOOKUP($C32,'HAR Stats'!$E$4:$L$386,3,0)</f>
        <v>3</v>
      </c>
      <c r="T32" s="62">
        <f>VLOOKUP($C32,'HAR Stats'!$E$4:$L$386,4,0)</f>
        <v>5</v>
      </c>
      <c r="U32" s="62">
        <f>VLOOKUP($C32,'HAR Stats'!$E$4:$L$386,5,0)</f>
        <v>1</v>
      </c>
      <c r="V32" s="62">
        <f>VLOOKUP($C32,'HAR Stats'!$E$4:$L$386,6,0)</f>
        <v>0</v>
      </c>
      <c r="W32" s="62">
        <f>VLOOKUP($C32,'HAR Stats'!$E$4:$L$386,7,0)</f>
        <v>0</v>
      </c>
      <c r="X32" s="62">
        <f>VLOOKUP($C32,'HAR Stats'!$E$4:$L$386,8,0)</f>
        <v>2</v>
      </c>
      <c r="Y32" s="62">
        <f t="shared" si="0"/>
        <v>14</v>
      </c>
      <c r="Z32" s="62" t="s">
        <v>671</v>
      </c>
      <c r="AA32" s="63">
        <f>VLOOKUP($C32,'Planning Applications_LBCs'!$B$2:$G$345,2,0)</f>
        <v>943</v>
      </c>
      <c r="AB32" s="63">
        <f>VLOOKUP($C32,'Planning Applications_LBCs'!$B$2:$G$345,3,0)</f>
        <v>7.5256556442417327E-2</v>
      </c>
      <c r="AC32" s="63">
        <f>VLOOKUP($C32,'Planning Applications_LBCs'!$B$2:$G$345,4,0)</f>
        <v>64</v>
      </c>
      <c r="AD32" s="63">
        <f>VLOOKUP($C32,'Planning Applications_LBCs'!$B$2:$G$345,5,0)</f>
        <v>3.2258064516129031E-2</v>
      </c>
      <c r="AE32" s="63">
        <f>VLOOKUP($C32,'Planning Applications_LBCs'!$B$2:$G$345,6,0)</f>
        <v>1</v>
      </c>
      <c r="AF32" s="63">
        <f>VLOOKUP($C32,'LA Staffing'!$A:$D,2,0)</f>
        <v>1</v>
      </c>
      <c r="AG32" s="63" t="s">
        <v>1023</v>
      </c>
      <c r="AH32" s="99" t="str">
        <f>VLOOKUP($C32,'LA Staffing'!$A:$D,4,0)</f>
        <v>Advised by the Heritage Trust of Lincolnshire</v>
      </c>
    </row>
    <row r="33" spans="1:34" ht="17.649999999999999" customHeight="1">
      <c r="A33" s="61" t="s">
        <v>15</v>
      </c>
      <c r="B33" s="61" t="s">
        <v>21</v>
      </c>
      <c r="C33" s="62" t="s">
        <v>53</v>
      </c>
      <c r="D33" s="63">
        <f>VLOOKUP($C33,NHLE!$A$1:$P$327,4,0)</f>
        <v>7</v>
      </c>
      <c r="E33" s="63">
        <f>VLOOKUP($C33,NHLE!$A$1:$P$327,5,0)</f>
        <v>40</v>
      </c>
      <c r="F33" s="63">
        <f>VLOOKUP($C33,NHLE!$A$1:$P$327,6,0)</f>
        <v>601</v>
      </c>
      <c r="G33" s="63">
        <f>VLOOKUP($C33,NHLE!$A$1:$P$327,7,0)</f>
        <v>648</v>
      </c>
      <c r="H33" s="63">
        <f>VLOOKUP($C33,NHLE!$A$1:$P$327,8,0)</f>
        <v>23</v>
      </c>
      <c r="I33" s="63">
        <f>VLOOKUP($C33,NHLE!$A$1:$P$327,9,0)</f>
        <v>0</v>
      </c>
      <c r="J33" s="63">
        <f>VLOOKUP($C33,NHLE!$A$1:$P$327,10,0)</f>
        <v>2</v>
      </c>
      <c r="K33" s="63">
        <f>VLOOKUP($C33,NHLE!$A$1:$P$327,11,0)</f>
        <v>1</v>
      </c>
      <c r="L33" s="63">
        <f>VLOOKUP($C33,NHLE!$A$1:$P$327,12,0)</f>
        <v>3</v>
      </c>
      <c r="M33" s="63">
        <f>VLOOKUP($C33,NHLE!$A$1:$P$327,13,0)</f>
        <v>0</v>
      </c>
      <c r="N33" s="63">
        <f>VLOOKUP($C33,NHLE!$A$1:$P$327,14,0)</f>
        <v>0</v>
      </c>
      <c r="O33" s="63">
        <f>VLOOKUP($C33,NHLE!$A$1:$P$327,15,0)</f>
        <v>0</v>
      </c>
      <c r="P33" s="63">
        <f>VLOOKUP($C33,NHLE!$A$1:$P$327,16,0)</f>
        <v>0</v>
      </c>
      <c r="Q33" s="64"/>
      <c r="R33" s="62">
        <f>VLOOKUP($C33,'HAR Stats'!$E$4:$L$386,2,0)</f>
        <v>1</v>
      </c>
      <c r="S33" s="62">
        <f>VLOOKUP($C33,'HAR Stats'!$E$4:$L$386,3,0)</f>
        <v>3</v>
      </c>
      <c r="T33" s="62">
        <f>VLOOKUP($C33,'HAR Stats'!$E$4:$L$386,4,0)</f>
        <v>0</v>
      </c>
      <c r="U33" s="62">
        <f>VLOOKUP($C33,'HAR Stats'!$E$4:$L$386,5,0)</f>
        <v>0</v>
      </c>
      <c r="V33" s="62">
        <f>VLOOKUP($C33,'HAR Stats'!$E$4:$L$386,6,0)</f>
        <v>0</v>
      </c>
      <c r="W33" s="62">
        <f>VLOOKUP($C33,'HAR Stats'!$E$4:$L$386,7,0)</f>
        <v>0</v>
      </c>
      <c r="X33" s="62">
        <f>VLOOKUP($C33,'HAR Stats'!$E$4:$L$386,8,0)</f>
        <v>0</v>
      </c>
      <c r="Y33" s="62">
        <f t="shared" si="0"/>
        <v>4</v>
      </c>
      <c r="Z33" s="62" t="s">
        <v>671</v>
      </c>
      <c r="AA33" s="63">
        <f>VLOOKUP($C33,'Planning Applications_LBCs'!$B$2:$G$345,2,0)</f>
        <v>893</v>
      </c>
      <c r="AB33" s="63">
        <f>VLOOKUP($C33,'Planning Applications_LBCs'!$B$2:$G$345,3,0)</f>
        <v>4.8122065727699531E-2</v>
      </c>
      <c r="AC33" s="63">
        <f>VLOOKUP($C33,'Planning Applications_LBCs'!$B$2:$G$345,4,0)</f>
        <v>60</v>
      </c>
      <c r="AD33" s="63">
        <f>VLOOKUP($C33,'Planning Applications_LBCs'!$B$2:$G$345,5,0)</f>
        <v>1.1428571428571428</v>
      </c>
      <c r="AE33" s="63">
        <f>VLOOKUP($C33,'Planning Applications_LBCs'!$B$2:$G$345,6,0)</f>
        <v>0</v>
      </c>
      <c r="AF33" s="63">
        <f>VLOOKUP($C33,'LA Staffing'!$A:$D,2,0)</f>
        <v>1</v>
      </c>
      <c r="AG33" s="63" t="s">
        <v>1023</v>
      </c>
      <c r="AH33" s="99" t="str">
        <f>VLOOKUP($C33,'LA Staffing'!$A:$D,4,0)</f>
        <v>Advised by Leics County Council</v>
      </c>
    </row>
    <row r="34" spans="1:34" ht="17.649999999999999" customHeight="1">
      <c r="A34" s="61" t="s">
        <v>15</v>
      </c>
      <c r="B34" s="61" t="s">
        <v>35</v>
      </c>
      <c r="C34" s="62" t="s">
        <v>54</v>
      </c>
      <c r="D34" s="63">
        <f>VLOOKUP($C34,NHLE!$A$1:$P$327,4,0)</f>
        <v>16</v>
      </c>
      <c r="E34" s="63">
        <f>VLOOKUP($C34,NHLE!$A$1:$P$327,5,0)</f>
        <v>28</v>
      </c>
      <c r="F34" s="63">
        <f>VLOOKUP($C34,NHLE!$A$1:$P$327,6,0)</f>
        <v>404</v>
      </c>
      <c r="G34" s="63">
        <f>VLOOKUP($C34,NHLE!$A$1:$P$327,7,0)</f>
        <v>448</v>
      </c>
      <c r="H34" s="63">
        <f>VLOOKUP($C34,NHLE!$A$1:$P$327,8,0)</f>
        <v>8</v>
      </c>
      <c r="I34" s="63">
        <f>VLOOKUP($C34,NHLE!$A$1:$P$327,9,0)</f>
        <v>0</v>
      </c>
      <c r="J34" s="63">
        <f>VLOOKUP($C34,NHLE!$A$1:$P$327,10,0)</f>
        <v>0</v>
      </c>
      <c r="K34" s="63">
        <f>VLOOKUP($C34,NHLE!$A$1:$P$327,11,0)</f>
        <v>0</v>
      </c>
      <c r="L34" s="63">
        <f>VLOOKUP($C34,NHLE!$A$1:$P$327,12,0)</f>
        <v>0</v>
      </c>
      <c r="M34" s="63">
        <f>VLOOKUP($C34,NHLE!$A$1:$P$327,13,0)</f>
        <v>0</v>
      </c>
      <c r="N34" s="63">
        <f>VLOOKUP($C34,NHLE!$A$1:$P$327,14,0)</f>
        <v>0</v>
      </c>
      <c r="O34" s="63">
        <f>VLOOKUP($C34,NHLE!$A$1:$P$327,15,0)</f>
        <v>1</v>
      </c>
      <c r="P34" s="63">
        <f>VLOOKUP($C34,NHLE!$A$1:$P$327,16,0)</f>
        <v>0</v>
      </c>
      <c r="Q34" s="64"/>
      <c r="R34" s="62">
        <f>VLOOKUP($C34,'HAR Stats'!$E$4:$L$386,2,0)</f>
        <v>2</v>
      </c>
      <c r="S34" s="62">
        <f>VLOOKUP($C34,'HAR Stats'!$E$4:$L$386,3,0)</f>
        <v>0</v>
      </c>
      <c r="T34" s="62">
        <f>VLOOKUP($C34,'HAR Stats'!$E$4:$L$386,4,0)</f>
        <v>1</v>
      </c>
      <c r="U34" s="62">
        <f>VLOOKUP($C34,'HAR Stats'!$E$4:$L$386,5,0)</f>
        <v>0</v>
      </c>
      <c r="V34" s="62">
        <f>VLOOKUP($C34,'HAR Stats'!$E$4:$L$386,6,0)</f>
        <v>0</v>
      </c>
      <c r="W34" s="62">
        <f>VLOOKUP($C34,'HAR Stats'!$E$4:$L$386,7,0)</f>
        <v>0</v>
      </c>
      <c r="X34" s="62">
        <f>VLOOKUP($C34,'HAR Stats'!$E$4:$L$386,8,0)</f>
        <v>1</v>
      </c>
      <c r="Y34" s="62">
        <f t="shared" si="0"/>
        <v>4</v>
      </c>
      <c r="Z34" s="62" t="s">
        <v>671</v>
      </c>
      <c r="AA34" s="63">
        <f>VLOOKUP($C34,'Planning Applications_LBCs'!$B$2:$G$345,2,0)</f>
        <v>1295</v>
      </c>
      <c r="AB34" s="63">
        <f>VLOOKUP($C34,'Planning Applications_LBCs'!$B$2:$G$345,3,0)</f>
        <v>7.5581395348837205E-2</v>
      </c>
      <c r="AC34" s="63">
        <f>VLOOKUP($C34,'Planning Applications_LBCs'!$B$2:$G$345,4,0)</f>
        <v>48</v>
      </c>
      <c r="AD34" s="63">
        <f>VLOOKUP($C34,'Planning Applications_LBCs'!$B$2:$G$345,5,0)</f>
        <v>-0.1864406779661017</v>
      </c>
      <c r="AE34" s="63">
        <f>VLOOKUP($C34,'Planning Applications_LBCs'!$B$2:$G$345,6,0)</f>
        <v>0</v>
      </c>
      <c r="AF34" s="63">
        <f>VLOOKUP($C34,'LA Staffing'!$A:$D,2,0)</f>
        <v>2</v>
      </c>
      <c r="AG34" s="63" t="s">
        <v>1023</v>
      </c>
      <c r="AH34" s="99" t="str">
        <f>VLOOKUP($C34,'LA Staffing'!$A:$D,4,0)</f>
        <v>Advised by Northants County Council</v>
      </c>
    </row>
    <row r="35" spans="1:34" ht="17.649999999999999" customHeight="1">
      <c r="A35" s="61" t="s">
        <v>15</v>
      </c>
      <c r="B35" s="61" t="s">
        <v>21</v>
      </c>
      <c r="C35" s="62" t="s">
        <v>55</v>
      </c>
      <c r="D35" s="63">
        <f>VLOOKUP($C35,NHLE!$A$1:$P$327,4,0)</f>
        <v>1</v>
      </c>
      <c r="E35" s="63">
        <f>VLOOKUP($C35,NHLE!$A$1:$P$327,5,0)</f>
        <v>4</v>
      </c>
      <c r="F35" s="63">
        <f>VLOOKUP($C35,NHLE!$A$1:$P$327,6,0)</f>
        <v>32</v>
      </c>
      <c r="G35" s="63">
        <f>VLOOKUP($C35,NHLE!$A$1:$P$327,7,0)</f>
        <v>37</v>
      </c>
      <c r="H35" s="63">
        <f>VLOOKUP($C35,NHLE!$A$1:$P$327,8,0)</f>
        <v>0</v>
      </c>
      <c r="I35" s="63">
        <f>VLOOKUP($C35,NHLE!$A$1:$P$327,9,0)</f>
        <v>0</v>
      </c>
      <c r="J35" s="63">
        <f>VLOOKUP($C35,NHLE!$A$1:$P$327,10,0)</f>
        <v>0</v>
      </c>
      <c r="K35" s="63">
        <f>VLOOKUP($C35,NHLE!$A$1:$P$327,11,0)</f>
        <v>0</v>
      </c>
      <c r="L35" s="63">
        <f>VLOOKUP($C35,NHLE!$A$1:$P$327,12,0)</f>
        <v>0</v>
      </c>
      <c r="M35" s="63">
        <f>VLOOKUP($C35,NHLE!$A$1:$P$327,13,0)</f>
        <v>0</v>
      </c>
      <c r="N35" s="63">
        <f>VLOOKUP($C35,NHLE!$A$1:$P$327,14,0)</f>
        <v>0</v>
      </c>
      <c r="O35" s="63">
        <f>VLOOKUP($C35,NHLE!$A$1:$P$327,15,0)</f>
        <v>0</v>
      </c>
      <c r="P35" s="63">
        <f>VLOOKUP($C35,NHLE!$A$1:$P$327,16,0)</f>
        <v>0</v>
      </c>
      <c r="Q35" s="64"/>
      <c r="R35" s="62">
        <f>VLOOKUP($C35,'HAR Stats'!$E$4:$L$386,2,0)</f>
        <v>0</v>
      </c>
      <c r="S35" s="62">
        <f>VLOOKUP($C35,'HAR Stats'!$E$4:$L$386,3,0)</f>
        <v>0</v>
      </c>
      <c r="T35" s="62">
        <f>VLOOKUP($C35,'HAR Stats'!$E$4:$L$386,4,0)</f>
        <v>0</v>
      </c>
      <c r="U35" s="62">
        <f>VLOOKUP($C35,'HAR Stats'!$E$4:$L$386,5,0)</f>
        <v>0</v>
      </c>
      <c r="V35" s="62">
        <f>VLOOKUP($C35,'HAR Stats'!$E$4:$L$386,6,0)</f>
        <v>0</v>
      </c>
      <c r="W35" s="62">
        <f>VLOOKUP($C35,'HAR Stats'!$E$4:$L$386,7,0)</f>
        <v>0</v>
      </c>
      <c r="X35" s="62">
        <f>VLOOKUP($C35,'HAR Stats'!$E$4:$L$386,8,0)</f>
        <v>0</v>
      </c>
      <c r="Y35" s="62">
        <f t="shared" si="0"/>
        <v>0</v>
      </c>
      <c r="Z35" s="62" t="s">
        <v>671</v>
      </c>
      <c r="AA35" s="63">
        <f>VLOOKUP($C35,'Planning Applications_LBCs'!$B$2:$G$345,2,0)</f>
        <v>408</v>
      </c>
      <c r="AB35" s="63">
        <f>VLOOKUP($C35,'Planning Applications_LBCs'!$B$2:$G$345,3,0)</f>
        <v>0.12087912087912088</v>
      </c>
      <c r="AC35" s="63">
        <f>VLOOKUP($C35,'Planning Applications_LBCs'!$B$2:$G$345,4,0)</f>
        <v>2</v>
      </c>
      <c r="AD35" s="63">
        <f>VLOOKUP($C35,'Planning Applications_LBCs'!$B$2:$G$345,5,0)</f>
        <v>1</v>
      </c>
      <c r="AE35" s="63">
        <f>VLOOKUP($C35,'Planning Applications_LBCs'!$B$2:$G$345,6,0)</f>
        <v>0</v>
      </c>
      <c r="AF35" s="63">
        <f>VLOOKUP($C35,'LA Staffing'!$A:$D,2,0)</f>
        <v>0</v>
      </c>
      <c r="AG35" s="63" t="s">
        <v>1023</v>
      </c>
      <c r="AH35" s="99" t="str">
        <f>VLOOKUP($C35,'LA Staffing'!$A:$D,4,0)</f>
        <v>Advised by Leics County Council</v>
      </c>
    </row>
    <row r="36" spans="1:34" ht="17.649999999999999" customHeight="1">
      <c r="A36" s="61" t="s">
        <v>15</v>
      </c>
      <c r="B36" s="61" t="s">
        <v>18</v>
      </c>
      <c r="C36" s="62" t="s">
        <v>56</v>
      </c>
      <c r="D36" s="63">
        <f>VLOOKUP($C36,NHLE!$A$1:$P$327,4,0)</f>
        <v>35</v>
      </c>
      <c r="E36" s="63">
        <f>VLOOKUP($C36,NHLE!$A$1:$P$327,5,0)</f>
        <v>22</v>
      </c>
      <c r="F36" s="63">
        <f>VLOOKUP($C36,NHLE!$A$1:$P$327,6,0)</f>
        <v>616</v>
      </c>
      <c r="G36" s="63">
        <f>VLOOKUP($C36,NHLE!$A$1:$P$327,7,0)</f>
        <v>673</v>
      </c>
      <c r="H36" s="63">
        <f>VLOOKUP($C36,NHLE!$A$1:$P$327,8,0)</f>
        <v>26</v>
      </c>
      <c r="I36" s="63">
        <f>VLOOKUP($C36,NHLE!$A$1:$P$327,9,0)</f>
        <v>0</v>
      </c>
      <c r="J36" s="63">
        <f>VLOOKUP($C36,NHLE!$A$1:$P$327,10,0)</f>
        <v>0</v>
      </c>
      <c r="K36" s="63">
        <f>VLOOKUP($C36,NHLE!$A$1:$P$327,11,0)</f>
        <v>4</v>
      </c>
      <c r="L36" s="63">
        <f>VLOOKUP($C36,NHLE!$A$1:$P$327,12,0)</f>
        <v>4</v>
      </c>
      <c r="M36" s="63">
        <f>VLOOKUP($C36,NHLE!$A$1:$P$327,13,0)</f>
        <v>0</v>
      </c>
      <c r="N36" s="63">
        <f>VLOOKUP($C36,NHLE!$A$1:$P$327,14,0)</f>
        <v>0</v>
      </c>
      <c r="O36" s="63">
        <f>VLOOKUP($C36,NHLE!$A$1:$P$327,15,0)</f>
        <v>1</v>
      </c>
      <c r="P36" s="63">
        <f>VLOOKUP($C36,NHLE!$A$1:$P$327,16,0)</f>
        <v>0</v>
      </c>
      <c r="Q36" s="64"/>
      <c r="R36" s="62">
        <f>VLOOKUP($C36,'HAR Stats'!$E$4:$L$386,2,0)</f>
        <v>1</v>
      </c>
      <c r="S36" s="62">
        <f>VLOOKUP($C36,'HAR Stats'!$E$4:$L$386,3,0)</f>
        <v>3</v>
      </c>
      <c r="T36" s="62">
        <f>VLOOKUP($C36,'HAR Stats'!$E$4:$L$386,4,0)</f>
        <v>2</v>
      </c>
      <c r="U36" s="62">
        <f>VLOOKUP($C36,'HAR Stats'!$E$4:$L$386,5,0)</f>
        <v>0</v>
      </c>
      <c r="V36" s="62">
        <f>VLOOKUP($C36,'HAR Stats'!$E$4:$L$386,6,0)</f>
        <v>0</v>
      </c>
      <c r="W36" s="62">
        <f>VLOOKUP($C36,'HAR Stats'!$E$4:$L$386,7,0)</f>
        <v>0</v>
      </c>
      <c r="X36" s="62">
        <f>VLOOKUP($C36,'HAR Stats'!$E$4:$L$386,8,0)</f>
        <v>0</v>
      </c>
      <c r="Y36" s="62">
        <f t="shared" si="0"/>
        <v>6</v>
      </c>
      <c r="Z36" s="62" t="s">
        <v>673</v>
      </c>
      <c r="AA36" s="63">
        <f>VLOOKUP($C36,'Planning Applications_LBCs'!$B$2:$G$345,2,0)</f>
        <v>1258</v>
      </c>
      <c r="AB36" s="63">
        <f>VLOOKUP($C36,'Planning Applications_LBCs'!$B$2:$G$345,3,0)</f>
        <v>-6.6765578635014838E-2</v>
      </c>
      <c r="AC36" s="63">
        <f>VLOOKUP($C36,'Planning Applications_LBCs'!$B$2:$G$345,4,0)</f>
        <v>49</v>
      </c>
      <c r="AD36" s="63">
        <f>VLOOKUP($C36,'Planning Applications_LBCs'!$B$2:$G$345,5,0)</f>
        <v>-9.2592592592592587E-2</v>
      </c>
      <c r="AE36" s="63">
        <f>VLOOKUP($C36,'Planning Applications_LBCs'!$B$2:$G$345,6,0)</f>
        <v>0</v>
      </c>
      <c r="AF36" s="63">
        <f>VLOOKUP($C36,'LA Staffing'!$A:$D,2,0)</f>
        <v>0.8</v>
      </c>
      <c r="AG36" s="63" t="str">
        <f>VLOOKUP($C36,'LA Staffing'!$A:$D,3,0)</f>
        <v>Down 0.15</v>
      </c>
      <c r="AH36" s="99" t="str">
        <f>VLOOKUP($C36,'LA Staffing'!$A:$D,4,0)</f>
        <v>Advised by Nottinghamshire County Council</v>
      </c>
    </row>
    <row r="37" spans="1:34" ht="17.649999999999999" customHeight="1">
      <c r="A37" s="61" t="s">
        <v>15</v>
      </c>
      <c r="B37" s="61" t="s">
        <v>57</v>
      </c>
      <c r="C37" s="62" t="s">
        <v>57</v>
      </c>
      <c r="D37" s="63">
        <f>VLOOKUP($C37,NHLE!$A$1:$P$327,4,0)</f>
        <v>28</v>
      </c>
      <c r="E37" s="63">
        <f>VLOOKUP($C37,NHLE!$A$1:$P$327,5,0)</f>
        <v>72</v>
      </c>
      <c r="F37" s="63">
        <f>VLOOKUP($C37,NHLE!$A$1:$P$327,6,0)</f>
        <v>1314</v>
      </c>
      <c r="G37" s="63">
        <f>VLOOKUP($C37,NHLE!$A$1:$P$327,7,0)</f>
        <v>1414</v>
      </c>
      <c r="H37" s="63">
        <f>VLOOKUP($C37,NHLE!$A$1:$P$327,8,0)</f>
        <v>31</v>
      </c>
      <c r="I37" s="63">
        <f>VLOOKUP($C37,NHLE!$A$1:$P$327,9,0)</f>
        <v>0</v>
      </c>
      <c r="J37" s="63">
        <f>VLOOKUP($C37,NHLE!$A$1:$P$327,10,0)</f>
        <v>0</v>
      </c>
      <c r="K37" s="63">
        <f>VLOOKUP($C37,NHLE!$A$1:$P$327,11,0)</f>
        <v>2</v>
      </c>
      <c r="L37" s="63">
        <f>VLOOKUP($C37,NHLE!$A$1:$P$327,12,0)</f>
        <v>2</v>
      </c>
      <c r="M37" s="63">
        <f>VLOOKUP($C37,NHLE!$A$1:$P$327,13,0)</f>
        <v>0</v>
      </c>
      <c r="N37" s="63">
        <f>VLOOKUP($C37,NHLE!$A$1:$P$327,14,0)</f>
        <v>0</v>
      </c>
      <c r="O37" s="63">
        <f>VLOOKUP($C37,NHLE!$A$1:$P$327,15,0)</f>
        <v>0</v>
      </c>
      <c r="P37" s="63">
        <f>VLOOKUP($C37,NHLE!$A$1:$P$327,16,0)</f>
        <v>0</v>
      </c>
      <c r="Q37" s="64"/>
      <c r="R37" s="62">
        <f>VLOOKUP($C37,'HAR Stats'!$E$4:$L$386,2,0)</f>
        <v>2</v>
      </c>
      <c r="S37" s="62">
        <f>VLOOKUP($C37,'HAR Stats'!$E$4:$L$386,3,0)</f>
        <v>1</v>
      </c>
      <c r="T37" s="62">
        <f>VLOOKUP($C37,'HAR Stats'!$E$4:$L$386,4,0)</f>
        <v>0</v>
      </c>
      <c r="U37" s="62">
        <f>VLOOKUP($C37,'HAR Stats'!$E$4:$L$386,5,0)</f>
        <v>0</v>
      </c>
      <c r="V37" s="62">
        <f>VLOOKUP($C37,'HAR Stats'!$E$4:$L$386,6,0)</f>
        <v>0</v>
      </c>
      <c r="W37" s="62">
        <f>VLOOKUP($C37,'HAR Stats'!$E$4:$L$386,7,0)</f>
        <v>0</v>
      </c>
      <c r="X37" s="62">
        <f>VLOOKUP($C37,'HAR Stats'!$E$4:$L$386,8,0)</f>
        <v>0</v>
      </c>
      <c r="Y37" s="62">
        <f t="shared" si="0"/>
        <v>3</v>
      </c>
      <c r="Z37" s="62" t="s">
        <v>671</v>
      </c>
      <c r="AA37" s="63">
        <f>VLOOKUP($C37,'Planning Applications_LBCs'!$B$2:$G$345,2,0)</f>
        <v>588</v>
      </c>
      <c r="AB37" s="63">
        <f>VLOOKUP($C37,'Planning Applications_LBCs'!$B$2:$G$345,3,0)</f>
        <v>-7.8369905956112859E-2</v>
      </c>
      <c r="AC37" s="63">
        <f>VLOOKUP($C37,'Planning Applications_LBCs'!$B$2:$G$345,4,0)</f>
        <v>104</v>
      </c>
      <c r="AD37" s="63">
        <f>VLOOKUP($C37,'Planning Applications_LBCs'!$B$2:$G$345,5,0)</f>
        <v>-0.15447154471544716</v>
      </c>
      <c r="AE37" s="63">
        <f>VLOOKUP($C37,'Planning Applications_LBCs'!$B$2:$G$345,6,0)</f>
        <v>5</v>
      </c>
      <c r="AF37" s="63">
        <f>VLOOKUP($C37,'LA Staffing'!$A:$D,2,0)</f>
        <v>0.2</v>
      </c>
      <c r="AG37" s="63" t="s">
        <v>1023</v>
      </c>
      <c r="AH37" s="99" t="str">
        <f>VLOOKUP($C37,'LA Staffing'!$A:$D,4,0)</f>
        <v>Advised by Leics County Council</v>
      </c>
    </row>
    <row r="38" spans="1:34" ht="17.649999999999999" customHeight="1">
      <c r="A38" s="61" t="s">
        <v>15</v>
      </c>
      <c r="B38" s="61" t="s">
        <v>16</v>
      </c>
      <c r="C38" s="62" t="s">
        <v>58</v>
      </c>
      <c r="D38" s="63">
        <f>VLOOKUP($C38,NHLE!$A$1:$P$327,4,0)</f>
        <v>48</v>
      </c>
      <c r="E38" s="63">
        <f>VLOOKUP($C38,NHLE!$A$1:$P$327,5,0)</f>
        <v>48</v>
      </c>
      <c r="F38" s="63">
        <f>VLOOKUP($C38,NHLE!$A$1:$P$327,6,0)</f>
        <v>615</v>
      </c>
      <c r="G38" s="63">
        <f>VLOOKUP($C38,NHLE!$A$1:$P$327,7,0)</f>
        <v>711</v>
      </c>
      <c r="H38" s="63">
        <f>VLOOKUP($C38,NHLE!$A$1:$P$327,8,0)</f>
        <v>22</v>
      </c>
      <c r="I38" s="63">
        <f>VLOOKUP($C38,NHLE!$A$1:$P$327,9,0)</f>
        <v>1</v>
      </c>
      <c r="J38" s="63">
        <f>VLOOKUP($C38,NHLE!$A$1:$P$327,10,0)</f>
        <v>3</v>
      </c>
      <c r="K38" s="63">
        <f>VLOOKUP($C38,NHLE!$A$1:$P$327,11,0)</f>
        <v>1</v>
      </c>
      <c r="L38" s="63">
        <f>VLOOKUP($C38,NHLE!$A$1:$P$327,12,0)</f>
        <v>5</v>
      </c>
      <c r="M38" s="63">
        <f>VLOOKUP($C38,NHLE!$A$1:$P$327,13,0)</f>
        <v>0</v>
      </c>
      <c r="N38" s="63">
        <f>VLOOKUP($C38,NHLE!$A$1:$P$327,14,0)</f>
        <v>0</v>
      </c>
      <c r="O38" s="63">
        <f>VLOOKUP($C38,NHLE!$A$1:$P$327,15,0)</f>
        <v>0</v>
      </c>
      <c r="P38" s="63">
        <f>VLOOKUP($C38,NHLE!$A$1:$P$327,16,0)</f>
        <v>0</v>
      </c>
      <c r="Q38" s="64"/>
      <c r="R38" s="62">
        <f>VLOOKUP($C38,'HAR Stats'!$E$4:$L$386,2,0)</f>
        <v>9</v>
      </c>
      <c r="S38" s="62">
        <f>VLOOKUP($C38,'HAR Stats'!$E$4:$L$386,3,0)</f>
        <v>4</v>
      </c>
      <c r="T38" s="62">
        <f>VLOOKUP($C38,'HAR Stats'!$E$4:$L$386,4,0)</f>
        <v>2</v>
      </c>
      <c r="U38" s="62">
        <f>VLOOKUP($C38,'HAR Stats'!$E$4:$L$386,5,0)</f>
        <v>1</v>
      </c>
      <c r="V38" s="62">
        <f>VLOOKUP($C38,'HAR Stats'!$E$4:$L$386,6,0)</f>
        <v>0</v>
      </c>
      <c r="W38" s="62">
        <f>VLOOKUP($C38,'HAR Stats'!$E$4:$L$386,7,0)</f>
        <v>0</v>
      </c>
      <c r="X38" s="62">
        <f>VLOOKUP($C38,'HAR Stats'!$E$4:$L$386,8,0)</f>
        <v>0</v>
      </c>
      <c r="Y38" s="62">
        <f t="shared" si="0"/>
        <v>16</v>
      </c>
      <c r="Z38" s="62" t="s">
        <v>671</v>
      </c>
      <c r="AA38" s="63">
        <f>VLOOKUP($C38,'Planning Applications_LBCs'!$B$2:$G$345,2,0)</f>
        <v>821</v>
      </c>
      <c r="AB38" s="63">
        <f>VLOOKUP($C38,'Planning Applications_LBCs'!$B$2:$G$345,3,0)</f>
        <v>-1.7942583732057416E-2</v>
      </c>
      <c r="AC38" s="63">
        <f>VLOOKUP($C38,'Planning Applications_LBCs'!$B$2:$G$345,4,0)</f>
        <v>48</v>
      </c>
      <c r="AD38" s="63">
        <f>VLOOKUP($C38,'Planning Applications_LBCs'!$B$2:$G$345,5,0)</f>
        <v>-5.8823529411764705E-2</v>
      </c>
      <c r="AE38" s="63">
        <f>VLOOKUP($C38,'Planning Applications_LBCs'!$B$2:$G$345,6,0)</f>
        <v>3</v>
      </c>
      <c r="AF38" s="63">
        <f>VLOOKUP($C38,'LA Staffing'!$A:$D,2,0)</f>
        <v>1.8</v>
      </c>
      <c r="AG38" s="63" t="str">
        <f>VLOOKUP($C38,'LA Staffing'!$A:$D,3,0)</f>
        <v>Up 0.8</v>
      </c>
      <c r="AH38" s="99" t="str">
        <f>VLOOKUP($C38,'LA Staffing'!$A:$D,4,0)</f>
        <v>Advised by Derbyshire County Council</v>
      </c>
    </row>
    <row r="39" spans="1:34" ht="17.649999999999999" customHeight="1">
      <c r="A39" s="61" t="s">
        <v>15</v>
      </c>
      <c r="B39" s="61" t="s">
        <v>24</v>
      </c>
      <c r="C39" s="62" t="s">
        <v>59</v>
      </c>
      <c r="D39" s="63">
        <f>VLOOKUP($C39,NHLE!$A$1:$P$327,4,0)</f>
        <v>25</v>
      </c>
      <c r="E39" s="63">
        <f>VLOOKUP($C39,NHLE!$A$1:$P$327,5,0)</f>
        <v>36</v>
      </c>
      <c r="F39" s="63">
        <f>VLOOKUP($C39,NHLE!$A$1:$P$327,6,0)</f>
        <v>463</v>
      </c>
      <c r="G39" s="63">
        <f>VLOOKUP($C39,NHLE!$A$1:$P$327,7,0)</f>
        <v>524</v>
      </c>
      <c r="H39" s="63">
        <f>VLOOKUP($C39,NHLE!$A$1:$P$327,8,0)</f>
        <v>29</v>
      </c>
      <c r="I39" s="63">
        <f>VLOOKUP($C39,NHLE!$A$1:$P$327,9,0)</f>
        <v>0</v>
      </c>
      <c r="J39" s="63">
        <f>VLOOKUP($C39,NHLE!$A$1:$P$327,10,0)</f>
        <v>0</v>
      </c>
      <c r="K39" s="63">
        <f>VLOOKUP($C39,NHLE!$A$1:$P$327,11,0)</f>
        <v>1</v>
      </c>
      <c r="L39" s="63">
        <f>VLOOKUP($C39,NHLE!$A$1:$P$327,12,0)</f>
        <v>1</v>
      </c>
      <c r="M39" s="63">
        <f>VLOOKUP($C39,NHLE!$A$1:$P$327,13,0)</f>
        <v>0</v>
      </c>
      <c r="N39" s="63">
        <f>VLOOKUP($C39,NHLE!$A$1:$P$327,14,0)</f>
        <v>0</v>
      </c>
      <c r="O39" s="63">
        <f>VLOOKUP($C39,NHLE!$A$1:$P$327,15,0)</f>
        <v>0</v>
      </c>
      <c r="P39" s="63">
        <f>VLOOKUP($C39,NHLE!$A$1:$P$327,16,0)</f>
        <v>0</v>
      </c>
      <c r="Q39" s="64"/>
      <c r="R39" s="62">
        <f>VLOOKUP($C39,'HAR Stats'!$E$4:$L$386,2,0)</f>
        <v>4</v>
      </c>
      <c r="S39" s="62">
        <f>VLOOKUP($C39,'HAR Stats'!$E$4:$L$386,3,0)</f>
        <v>2</v>
      </c>
      <c r="T39" s="62">
        <f>VLOOKUP($C39,'HAR Stats'!$E$4:$L$386,4,0)</f>
        <v>4</v>
      </c>
      <c r="U39" s="62">
        <f>VLOOKUP($C39,'HAR Stats'!$E$4:$L$386,5,0)</f>
        <v>0</v>
      </c>
      <c r="V39" s="62">
        <f>VLOOKUP($C39,'HAR Stats'!$E$4:$L$386,6,0)</f>
        <v>0</v>
      </c>
      <c r="W39" s="62">
        <f>VLOOKUP($C39,'HAR Stats'!$E$4:$L$386,7,0)</f>
        <v>0</v>
      </c>
      <c r="X39" s="62">
        <f>VLOOKUP($C39,'HAR Stats'!$E$4:$L$386,8,0)</f>
        <v>2</v>
      </c>
      <c r="Y39" s="62">
        <f t="shared" si="0"/>
        <v>12</v>
      </c>
      <c r="Z39" s="62" t="s">
        <v>671</v>
      </c>
      <c r="AA39" s="63">
        <f>VLOOKUP($C39,'Planning Applications_LBCs'!$B$2:$G$345,2,0)</f>
        <v>784</v>
      </c>
      <c r="AB39" s="63">
        <f>VLOOKUP($C39,'Planning Applications_LBCs'!$B$2:$G$345,3,0)</f>
        <v>-0.11412429378531073</v>
      </c>
      <c r="AC39" s="63">
        <f>VLOOKUP($C39,'Planning Applications_LBCs'!$B$2:$G$345,4,0)</f>
        <v>38</v>
      </c>
      <c r="AD39" s="63">
        <f>VLOOKUP($C39,'Planning Applications_LBCs'!$B$2:$G$345,5,0)</f>
        <v>-2.564102564102564E-2</v>
      </c>
      <c r="AE39" s="63">
        <f>VLOOKUP($C39,'Planning Applications_LBCs'!$B$2:$G$345,6,0)</f>
        <v>0</v>
      </c>
      <c r="AF39" s="63">
        <f>VLOOKUP($C39,'LA Staffing'!$A:$D,2,0)</f>
        <v>0.5</v>
      </c>
      <c r="AG39" s="63" t="s">
        <v>1023</v>
      </c>
      <c r="AH39" s="99" t="str">
        <f>VLOOKUP($C39,'LA Staffing'!$A:$D,4,0)</f>
        <v>Advised by Lincolnshire County Council</v>
      </c>
    </row>
    <row r="40" spans="1:34" ht="17.649999999999999" customHeight="1">
      <c r="A40" s="61" t="s">
        <v>15</v>
      </c>
      <c r="B40" s="61" t="s">
        <v>24</v>
      </c>
      <c r="C40" s="62" t="s">
        <v>60</v>
      </c>
      <c r="D40" s="63">
        <f>VLOOKUP($C40,NHLE!$A$1:$P$327,4,0)</f>
        <v>108</v>
      </c>
      <c r="E40" s="63">
        <f>VLOOKUP($C40,NHLE!$A$1:$P$327,5,0)</f>
        <v>197</v>
      </c>
      <c r="F40" s="63">
        <f>VLOOKUP($C40,NHLE!$A$1:$P$327,6,0)</f>
        <v>1848</v>
      </c>
      <c r="G40" s="63">
        <f>VLOOKUP($C40,NHLE!$A$1:$P$327,7,0)</f>
        <v>2153</v>
      </c>
      <c r="H40" s="63">
        <f>VLOOKUP($C40,NHLE!$A$1:$P$327,8,0)</f>
        <v>93</v>
      </c>
      <c r="I40" s="63">
        <f>VLOOKUP($C40,NHLE!$A$1:$P$327,9,0)</f>
        <v>2</v>
      </c>
      <c r="J40" s="63">
        <f>VLOOKUP($C40,NHLE!$A$1:$P$327,10,0)</f>
        <v>3</v>
      </c>
      <c r="K40" s="63">
        <f>VLOOKUP($C40,NHLE!$A$1:$P$327,11,0)</f>
        <v>5</v>
      </c>
      <c r="L40" s="63">
        <f>VLOOKUP($C40,NHLE!$A$1:$P$327,12,0)</f>
        <v>10</v>
      </c>
      <c r="M40" s="63">
        <f>VLOOKUP($C40,NHLE!$A$1:$P$327,13,0)</f>
        <v>0</v>
      </c>
      <c r="N40" s="63">
        <f>VLOOKUP($C40,NHLE!$A$1:$P$327,14,0)</f>
        <v>0</v>
      </c>
      <c r="O40" s="63">
        <f>VLOOKUP($C40,NHLE!$A$1:$P$327,15,0)</f>
        <v>0</v>
      </c>
      <c r="P40" s="63">
        <f>VLOOKUP($C40,NHLE!$A$1:$P$327,16,0)</f>
        <v>0</v>
      </c>
      <c r="Q40" s="64"/>
      <c r="R40" s="62">
        <f>VLOOKUP($C40,'HAR Stats'!$E$4:$L$386,2,0)</f>
        <v>6</v>
      </c>
      <c r="S40" s="62">
        <f>VLOOKUP($C40,'HAR Stats'!$E$4:$L$386,3,0)</f>
        <v>4</v>
      </c>
      <c r="T40" s="62">
        <f>VLOOKUP($C40,'HAR Stats'!$E$4:$L$386,4,0)</f>
        <v>10</v>
      </c>
      <c r="U40" s="62">
        <f>VLOOKUP($C40,'HAR Stats'!$E$4:$L$386,5,0)</f>
        <v>1</v>
      </c>
      <c r="V40" s="62">
        <f>VLOOKUP($C40,'HAR Stats'!$E$4:$L$386,6,0)</f>
        <v>0</v>
      </c>
      <c r="W40" s="62">
        <f>VLOOKUP($C40,'HAR Stats'!$E$4:$L$386,7,0)</f>
        <v>0</v>
      </c>
      <c r="X40" s="62">
        <f>VLOOKUP($C40,'HAR Stats'!$E$4:$L$386,8,0)</f>
        <v>1</v>
      </c>
      <c r="Y40" s="62">
        <f t="shared" si="0"/>
        <v>22</v>
      </c>
      <c r="Z40" s="62" t="s">
        <v>671</v>
      </c>
      <c r="AA40" s="63">
        <f>VLOOKUP($C40,'Planning Applications_LBCs'!$B$2:$G$345,2,0)</f>
        <v>1275</v>
      </c>
      <c r="AB40" s="63">
        <f>VLOOKUP($C40,'Planning Applications_LBCs'!$B$2:$G$345,3,0)</f>
        <v>3.7428803905614323E-2</v>
      </c>
      <c r="AC40" s="63">
        <f>VLOOKUP($C40,'Planning Applications_LBCs'!$B$2:$G$345,4,0)</f>
        <v>163</v>
      </c>
      <c r="AD40" s="63">
        <f>VLOOKUP($C40,'Planning Applications_LBCs'!$B$2:$G$345,5,0)</f>
        <v>-9.4444444444444442E-2</v>
      </c>
      <c r="AE40" s="63">
        <f>VLOOKUP($C40,'Planning Applications_LBCs'!$B$2:$G$345,6,0)</f>
        <v>16</v>
      </c>
      <c r="AF40" s="63">
        <f>VLOOKUP($C40,'LA Staffing'!$A:$D,2,0)</f>
        <v>1.45</v>
      </c>
      <c r="AG40" s="63" t="s">
        <v>1023</v>
      </c>
      <c r="AH40" s="99" t="str">
        <f>VLOOKUP($C40,'LA Staffing'!$A:$D,4,0)</f>
        <v>Advised by the Heritage Trust of Lincolnshire</v>
      </c>
    </row>
    <row r="41" spans="1:34" ht="17.649999999999999" customHeight="1">
      <c r="A41" s="61" t="s">
        <v>15</v>
      </c>
      <c r="B41" s="61" t="s">
        <v>35</v>
      </c>
      <c r="C41" s="62" t="s">
        <v>61</v>
      </c>
      <c r="D41" s="63">
        <f>VLOOKUP($C41,NHLE!$A$1:$P$327,4,0)</f>
        <v>41</v>
      </c>
      <c r="E41" s="63">
        <f>VLOOKUP($C41,NHLE!$A$1:$P$327,5,0)</f>
        <v>92</v>
      </c>
      <c r="F41" s="63">
        <f>VLOOKUP($C41,NHLE!$A$1:$P$327,6,0)</f>
        <v>1723</v>
      </c>
      <c r="G41" s="63">
        <f>VLOOKUP($C41,NHLE!$A$1:$P$327,7,0)</f>
        <v>1856</v>
      </c>
      <c r="H41" s="63">
        <f>VLOOKUP($C41,NHLE!$A$1:$P$327,8,0)</f>
        <v>39</v>
      </c>
      <c r="I41" s="63">
        <f>VLOOKUP($C41,NHLE!$A$1:$P$327,9,0)</f>
        <v>1</v>
      </c>
      <c r="J41" s="63">
        <f>VLOOKUP($C41,NHLE!$A$1:$P$327,10,0)</f>
        <v>1</v>
      </c>
      <c r="K41" s="63">
        <f>VLOOKUP($C41,NHLE!$A$1:$P$327,11,0)</f>
        <v>6</v>
      </c>
      <c r="L41" s="63">
        <f>VLOOKUP($C41,NHLE!$A$1:$P$327,12,0)</f>
        <v>8</v>
      </c>
      <c r="M41" s="63">
        <f>VLOOKUP($C41,NHLE!$A$1:$P$327,13,0)</f>
        <v>0</v>
      </c>
      <c r="N41" s="63">
        <f>VLOOKUP($C41,NHLE!$A$1:$P$327,14,0)</f>
        <v>0</v>
      </c>
      <c r="O41" s="63">
        <f>VLOOKUP($C41,NHLE!$A$1:$P$327,15,0)</f>
        <v>1</v>
      </c>
      <c r="P41" s="63">
        <f>VLOOKUP($C41,NHLE!$A$1:$P$327,16,0)</f>
        <v>0</v>
      </c>
      <c r="Q41" s="64"/>
      <c r="R41" s="62">
        <f>VLOOKUP($C41,'HAR Stats'!$E$4:$L$386,2,0)</f>
        <v>4</v>
      </c>
      <c r="S41" s="62">
        <f>VLOOKUP($C41,'HAR Stats'!$E$4:$L$386,3,0)</f>
        <v>7</v>
      </c>
      <c r="T41" s="62">
        <f>VLOOKUP($C41,'HAR Stats'!$E$4:$L$386,4,0)</f>
        <v>6</v>
      </c>
      <c r="U41" s="62">
        <f>VLOOKUP($C41,'HAR Stats'!$E$4:$L$386,5,0)</f>
        <v>0</v>
      </c>
      <c r="V41" s="62">
        <f>VLOOKUP($C41,'HAR Stats'!$E$4:$L$386,6,0)</f>
        <v>0</v>
      </c>
      <c r="W41" s="62">
        <f>VLOOKUP($C41,'HAR Stats'!$E$4:$L$386,7,0)</f>
        <v>0</v>
      </c>
      <c r="X41" s="62">
        <f>VLOOKUP($C41,'HAR Stats'!$E$4:$L$386,8,0)</f>
        <v>1</v>
      </c>
      <c r="Y41" s="62">
        <f t="shared" si="0"/>
        <v>18</v>
      </c>
      <c r="Z41" s="62" t="s">
        <v>671</v>
      </c>
      <c r="AA41" s="63">
        <f>VLOOKUP($C41,'Planning Applications_LBCs'!$B$2:$G$345,2,0)</f>
        <v>1148</v>
      </c>
      <c r="AB41" s="63">
        <f>VLOOKUP($C41,'Planning Applications_LBCs'!$B$2:$G$345,3,0)</f>
        <v>-4.0133779264214048E-2</v>
      </c>
      <c r="AC41" s="63">
        <f>VLOOKUP($C41,'Planning Applications_LBCs'!$B$2:$G$345,4,0)</f>
        <v>130</v>
      </c>
      <c r="AD41" s="63">
        <f>VLOOKUP($C41,'Planning Applications_LBCs'!$B$2:$G$345,5,0)</f>
        <v>-0.12751677852348994</v>
      </c>
      <c r="AE41" s="63">
        <f>VLOOKUP($C41,'Planning Applications_LBCs'!$B$2:$G$345,6,0)</f>
        <v>17</v>
      </c>
      <c r="AF41" s="63">
        <f>VLOOKUP($C41,'LA Staffing'!$A:$D,2,0)</f>
        <v>3.3</v>
      </c>
      <c r="AG41" s="63" t="str">
        <f>VLOOKUP($C41,'LA Staffing'!$A:$D,3,0)</f>
        <v>Up 0.8</v>
      </c>
      <c r="AH41" s="99" t="str">
        <f>VLOOKUP($C41,'LA Staffing'!$A:$D,4,0)</f>
        <v>Advised by Northants County Council</v>
      </c>
    </row>
    <row r="42" spans="1:34" ht="17.649999999999999" customHeight="1">
      <c r="A42" s="61" t="s">
        <v>15</v>
      </c>
      <c r="B42" s="61" t="s">
        <v>35</v>
      </c>
      <c r="C42" s="62" t="s">
        <v>62</v>
      </c>
      <c r="D42" s="63">
        <f>VLOOKUP($C42,NHLE!$A$1:$P$327,4,0)</f>
        <v>11</v>
      </c>
      <c r="E42" s="63">
        <f>VLOOKUP($C42,NHLE!$A$1:$P$327,5,0)</f>
        <v>36</v>
      </c>
      <c r="F42" s="63">
        <f>VLOOKUP($C42,NHLE!$A$1:$P$327,6,0)</f>
        <v>483</v>
      </c>
      <c r="G42" s="63">
        <f>VLOOKUP($C42,NHLE!$A$1:$P$327,7,0)</f>
        <v>530</v>
      </c>
      <c r="H42" s="63">
        <f>VLOOKUP($C42,NHLE!$A$1:$P$327,8,0)</f>
        <v>11</v>
      </c>
      <c r="I42" s="63">
        <f>VLOOKUP($C42,NHLE!$A$1:$P$327,9,0)</f>
        <v>1</v>
      </c>
      <c r="J42" s="63">
        <f>VLOOKUP($C42,NHLE!$A$1:$P$327,10,0)</f>
        <v>1</v>
      </c>
      <c r="K42" s="63">
        <f>VLOOKUP($C42,NHLE!$A$1:$P$327,11,0)</f>
        <v>0</v>
      </c>
      <c r="L42" s="63">
        <f>VLOOKUP($C42,NHLE!$A$1:$P$327,12,0)</f>
        <v>2</v>
      </c>
      <c r="M42" s="63">
        <f>VLOOKUP($C42,NHLE!$A$1:$P$327,13,0)</f>
        <v>0</v>
      </c>
      <c r="N42" s="63">
        <f>VLOOKUP($C42,NHLE!$A$1:$P$327,14,0)</f>
        <v>0</v>
      </c>
      <c r="O42" s="63">
        <f>VLOOKUP($C42,NHLE!$A$1:$P$327,15,0)</f>
        <v>0</v>
      </c>
      <c r="P42" s="63">
        <f>VLOOKUP($C42,NHLE!$A$1:$P$327,16,0)</f>
        <v>0</v>
      </c>
      <c r="Q42" s="64"/>
      <c r="R42" s="62">
        <f>VLOOKUP($C42,'HAR Stats'!$E$4:$L$386,2,0)</f>
        <v>1</v>
      </c>
      <c r="S42" s="62">
        <f>VLOOKUP($C42,'HAR Stats'!$E$4:$L$386,3,0)</f>
        <v>1</v>
      </c>
      <c r="T42" s="62">
        <f>VLOOKUP($C42,'HAR Stats'!$E$4:$L$386,4,0)</f>
        <v>2</v>
      </c>
      <c r="U42" s="62">
        <f>VLOOKUP($C42,'HAR Stats'!$E$4:$L$386,5,0)</f>
        <v>0</v>
      </c>
      <c r="V42" s="62">
        <f>VLOOKUP($C42,'HAR Stats'!$E$4:$L$386,6,0)</f>
        <v>0</v>
      </c>
      <c r="W42" s="62">
        <f>VLOOKUP($C42,'HAR Stats'!$E$4:$L$386,7,0)</f>
        <v>0</v>
      </c>
      <c r="X42" s="62">
        <f>VLOOKUP($C42,'HAR Stats'!$E$4:$L$386,8,0)</f>
        <v>1</v>
      </c>
      <c r="Y42" s="62">
        <f t="shared" si="0"/>
        <v>5</v>
      </c>
      <c r="Z42" s="62" t="s">
        <v>671</v>
      </c>
      <c r="AA42" s="63">
        <f>VLOOKUP($C42,'Planning Applications_LBCs'!$B$2:$G$345,2,0)</f>
        <v>459</v>
      </c>
      <c r="AB42" s="63">
        <f>VLOOKUP($C42,'Planning Applications_LBCs'!$B$2:$G$345,3,0)</f>
        <v>-2.1321961620469083E-2</v>
      </c>
      <c r="AC42" s="63">
        <f>VLOOKUP($C42,'Planning Applications_LBCs'!$B$2:$G$345,4,0)</f>
        <v>31</v>
      </c>
      <c r="AD42" s="63">
        <f>VLOOKUP($C42,'Planning Applications_LBCs'!$B$2:$G$345,5,0)</f>
        <v>-0.1388888888888889</v>
      </c>
      <c r="AE42" s="63">
        <f>VLOOKUP($C42,'Planning Applications_LBCs'!$B$2:$G$345,6,0)</f>
        <v>0</v>
      </c>
      <c r="AF42" s="63">
        <f>VLOOKUP($C42,'LA Staffing'!$A:$D,2,0)</f>
        <v>1.7</v>
      </c>
      <c r="AG42" s="63" t="str">
        <f>VLOOKUP($C42,'LA Staffing'!$A:$D,3,0)</f>
        <v>Up 0.1</v>
      </c>
      <c r="AH42" s="99" t="str">
        <f>VLOOKUP($C42,'LA Staffing'!$A:$D,4,0)</f>
        <v>Advised by Northants County Council</v>
      </c>
    </row>
    <row r="43" spans="1:34" ht="17.649999999999999" customHeight="1">
      <c r="A43" s="61" t="s">
        <v>15</v>
      </c>
      <c r="B43" s="61" t="s">
        <v>24</v>
      </c>
      <c r="C43" s="62" t="s">
        <v>63</v>
      </c>
      <c r="D43" s="63">
        <f>VLOOKUP($C43,NHLE!$A$1:$P$327,4,0)</f>
        <v>60</v>
      </c>
      <c r="E43" s="63">
        <f>VLOOKUP($C43,NHLE!$A$1:$P$327,5,0)</f>
        <v>78</v>
      </c>
      <c r="F43" s="63">
        <f>VLOOKUP($C43,NHLE!$A$1:$P$327,6,0)</f>
        <v>809</v>
      </c>
      <c r="G43" s="63">
        <f>VLOOKUP($C43,NHLE!$A$1:$P$327,7,0)</f>
        <v>947</v>
      </c>
      <c r="H43" s="63">
        <f>VLOOKUP($C43,NHLE!$A$1:$P$327,8,0)</f>
        <v>101</v>
      </c>
      <c r="I43" s="63">
        <f>VLOOKUP($C43,NHLE!$A$1:$P$327,9,0)</f>
        <v>1</v>
      </c>
      <c r="J43" s="63">
        <f>VLOOKUP($C43,NHLE!$A$1:$P$327,10,0)</f>
        <v>0</v>
      </c>
      <c r="K43" s="63">
        <f>VLOOKUP($C43,NHLE!$A$1:$P$327,11,0)</f>
        <v>3</v>
      </c>
      <c r="L43" s="63">
        <f>VLOOKUP($C43,NHLE!$A$1:$P$327,12,0)</f>
        <v>4</v>
      </c>
      <c r="M43" s="63">
        <f>VLOOKUP($C43,NHLE!$A$1:$P$327,13,0)</f>
        <v>0</v>
      </c>
      <c r="N43" s="63">
        <f>VLOOKUP($C43,NHLE!$A$1:$P$327,14,0)</f>
        <v>0</v>
      </c>
      <c r="O43" s="63">
        <f>VLOOKUP($C43,NHLE!$A$1:$P$327,15,0)</f>
        <v>0</v>
      </c>
      <c r="P43" s="63">
        <f>VLOOKUP($C43,NHLE!$A$1:$P$327,16,0)</f>
        <v>0</v>
      </c>
      <c r="Q43" s="64"/>
      <c r="R43" s="62">
        <f>VLOOKUP($C43,'HAR Stats'!$E$4:$L$386,2,0)</f>
        <v>11</v>
      </c>
      <c r="S43" s="62">
        <f>VLOOKUP($C43,'HAR Stats'!$E$4:$L$386,3,0)</f>
        <v>7</v>
      </c>
      <c r="T43" s="62">
        <f>VLOOKUP($C43,'HAR Stats'!$E$4:$L$386,4,0)</f>
        <v>11</v>
      </c>
      <c r="U43" s="62">
        <f>VLOOKUP($C43,'HAR Stats'!$E$4:$L$386,5,0)</f>
        <v>1</v>
      </c>
      <c r="V43" s="62">
        <f>VLOOKUP($C43,'HAR Stats'!$E$4:$L$386,6,0)</f>
        <v>0</v>
      </c>
      <c r="W43" s="62">
        <f>VLOOKUP($C43,'HAR Stats'!$E$4:$L$386,7,0)</f>
        <v>0</v>
      </c>
      <c r="X43" s="62">
        <f>VLOOKUP($C43,'HAR Stats'!$E$4:$L$386,8,0)</f>
        <v>2</v>
      </c>
      <c r="Y43" s="62">
        <f t="shared" si="0"/>
        <v>32</v>
      </c>
      <c r="Z43" s="62" t="s">
        <v>671</v>
      </c>
      <c r="AA43" s="63">
        <f>VLOOKUP($C43,'Planning Applications_LBCs'!$B$2:$G$345,2,0)</f>
        <v>775</v>
      </c>
      <c r="AB43" s="63">
        <f>VLOOKUP($C43,'Planning Applications_LBCs'!$B$2:$G$345,3,0)</f>
        <v>-3.9653035935563817E-2</v>
      </c>
      <c r="AC43" s="63">
        <f>VLOOKUP($C43,'Planning Applications_LBCs'!$B$2:$G$345,4,0)</f>
        <v>46</v>
      </c>
      <c r="AD43" s="63">
        <f>VLOOKUP($C43,'Planning Applications_LBCs'!$B$2:$G$345,5,0)</f>
        <v>0.35294117647058826</v>
      </c>
      <c r="AE43" s="63">
        <f>VLOOKUP($C43,'Planning Applications_LBCs'!$B$2:$G$345,6,0)</f>
        <v>0</v>
      </c>
      <c r="AF43" s="63">
        <f>VLOOKUP($C43,'LA Staffing'!$A:$D,2,0)</f>
        <v>0.6</v>
      </c>
      <c r="AG43" s="63" t="s">
        <v>1023</v>
      </c>
      <c r="AH43" s="99" t="str">
        <f>VLOOKUP($C43,'LA Staffing'!$A:$D,4,0)</f>
        <v>Advised by Lincolnshire County Council</v>
      </c>
    </row>
    <row r="44" spans="1:34" ht="17.649999999999999" customHeight="1">
      <c r="A44" s="61" t="s">
        <v>64</v>
      </c>
      <c r="B44" s="61" t="s">
        <v>65</v>
      </c>
      <c r="C44" s="62" t="s">
        <v>66</v>
      </c>
      <c r="D44" s="63">
        <f>VLOOKUP($C44,NHLE!$A$1:$P$327,4,0)</f>
        <v>87</v>
      </c>
      <c r="E44" s="63">
        <f>VLOOKUP($C44,NHLE!$A$1:$P$327,5,0)</f>
        <v>189</v>
      </c>
      <c r="F44" s="63">
        <f>VLOOKUP($C44,NHLE!$A$1:$P$327,6,0)</f>
        <v>2711</v>
      </c>
      <c r="G44" s="63">
        <f>VLOOKUP($C44,NHLE!$A$1:$P$327,7,0)</f>
        <v>2987</v>
      </c>
      <c r="H44" s="63">
        <f>VLOOKUP($C44,NHLE!$A$1:$P$327,8,0)</f>
        <v>34</v>
      </c>
      <c r="I44" s="63">
        <f>VLOOKUP($C44,NHLE!$A$1:$P$327,9,0)</f>
        <v>0</v>
      </c>
      <c r="J44" s="63">
        <f>VLOOKUP($C44,NHLE!$A$1:$P$327,10,0)</f>
        <v>2</v>
      </c>
      <c r="K44" s="63">
        <f>VLOOKUP($C44,NHLE!$A$1:$P$327,11,0)</f>
        <v>3</v>
      </c>
      <c r="L44" s="63">
        <f>VLOOKUP($C44,NHLE!$A$1:$P$327,12,0)</f>
        <v>5</v>
      </c>
      <c r="M44" s="63">
        <f>VLOOKUP($C44,NHLE!$A$1:$P$327,13,0)</f>
        <v>0</v>
      </c>
      <c r="N44" s="63">
        <f>VLOOKUP($C44,NHLE!$A$1:$P$327,14,0)</f>
        <v>0</v>
      </c>
      <c r="O44" s="63">
        <f>VLOOKUP($C44,NHLE!$A$1:$P$327,15,0)</f>
        <v>0</v>
      </c>
      <c r="P44" s="63">
        <f>VLOOKUP($C44,NHLE!$A$1:$P$327,16,0)</f>
        <v>0</v>
      </c>
      <c r="Q44" s="64"/>
      <c r="R44" s="62">
        <f>VLOOKUP($C44,'HAR Stats'!$E$4:$L$386,2,0)</f>
        <v>1</v>
      </c>
      <c r="S44" s="62">
        <f>VLOOKUP($C44,'HAR Stats'!$E$4:$L$386,3,0)</f>
        <v>1</v>
      </c>
      <c r="T44" s="62">
        <f>VLOOKUP($C44,'HAR Stats'!$E$4:$L$386,4,0)</f>
        <v>4</v>
      </c>
      <c r="U44" s="62">
        <f>VLOOKUP($C44,'HAR Stats'!$E$4:$L$386,5,0)</f>
        <v>0</v>
      </c>
      <c r="V44" s="62">
        <f>VLOOKUP($C44,'HAR Stats'!$E$4:$L$386,6,0)</f>
        <v>0</v>
      </c>
      <c r="W44" s="62">
        <f>VLOOKUP($C44,'HAR Stats'!$E$4:$L$386,7,0)</f>
        <v>0</v>
      </c>
      <c r="X44" s="62">
        <f>VLOOKUP($C44,'HAR Stats'!$E$4:$L$386,8,0)</f>
        <v>0</v>
      </c>
      <c r="Y44" s="62">
        <f t="shared" si="0"/>
        <v>6</v>
      </c>
      <c r="Z44" s="62" t="s">
        <v>673</v>
      </c>
      <c r="AA44" s="63">
        <f>VLOOKUP($C44,'Planning Applications_LBCs'!$B$2:$G$345,2,0)</f>
        <v>1218</v>
      </c>
      <c r="AB44" s="63">
        <f>VLOOKUP($C44,'Planning Applications_LBCs'!$B$2:$G$345,3,0)</f>
        <v>8.2781456953642391E-3</v>
      </c>
      <c r="AC44" s="63">
        <f>VLOOKUP($C44,'Planning Applications_LBCs'!$B$2:$G$345,4,0)</f>
        <v>197</v>
      </c>
      <c r="AD44" s="63">
        <f>VLOOKUP($C44,'Planning Applications_LBCs'!$B$2:$G$345,5,0)</f>
        <v>0</v>
      </c>
      <c r="AE44" s="63">
        <f>VLOOKUP($C44,'Planning Applications_LBCs'!$B$2:$G$345,6,0)</f>
        <v>1</v>
      </c>
      <c r="AF44" s="63">
        <f>VLOOKUP($C44,'LA Staffing'!$A:$D,2,0)</f>
        <v>3.2</v>
      </c>
      <c r="AG44" s="63" t="str">
        <f>VLOOKUP($C44,'LA Staffing'!$A:$D,3,0)</f>
        <v>Up 1.6</v>
      </c>
      <c r="AH44" s="99" t="str">
        <f>VLOOKUP($C44,'LA Staffing'!$A:$D,4,0)</f>
        <v>Advised by Suffolk County Council</v>
      </c>
    </row>
    <row r="45" spans="1:34" ht="17.649999999999999" customHeight="1">
      <c r="A45" s="61" t="s">
        <v>64</v>
      </c>
      <c r="B45" s="61" t="s">
        <v>67</v>
      </c>
      <c r="C45" s="62" t="s">
        <v>68</v>
      </c>
      <c r="D45" s="63">
        <f>VLOOKUP($C45,NHLE!$A$1:$P$327,4,0)</f>
        <v>2</v>
      </c>
      <c r="E45" s="63">
        <f>VLOOKUP($C45,NHLE!$A$1:$P$327,5,0)</f>
        <v>12</v>
      </c>
      <c r="F45" s="63">
        <f>VLOOKUP($C45,NHLE!$A$1:$P$327,6,0)</f>
        <v>114</v>
      </c>
      <c r="G45" s="63">
        <f>VLOOKUP($C45,NHLE!$A$1:$P$327,7,0)</f>
        <v>128</v>
      </c>
      <c r="H45" s="63">
        <f>VLOOKUP($C45,NHLE!$A$1:$P$327,8,0)</f>
        <v>3</v>
      </c>
      <c r="I45" s="63">
        <f>VLOOKUP($C45,NHLE!$A$1:$P$327,9,0)</f>
        <v>0</v>
      </c>
      <c r="J45" s="63">
        <f>VLOOKUP($C45,NHLE!$A$1:$P$327,10,0)</f>
        <v>0</v>
      </c>
      <c r="K45" s="63">
        <f>VLOOKUP($C45,NHLE!$A$1:$P$327,11,0)</f>
        <v>0</v>
      </c>
      <c r="L45" s="63">
        <f>VLOOKUP($C45,NHLE!$A$1:$P$327,12,0)</f>
        <v>0</v>
      </c>
      <c r="M45" s="63">
        <f>VLOOKUP($C45,NHLE!$A$1:$P$327,13,0)</f>
        <v>0</v>
      </c>
      <c r="N45" s="63">
        <f>VLOOKUP($C45,NHLE!$A$1:$P$327,14,0)</f>
        <v>0</v>
      </c>
      <c r="O45" s="63">
        <f>VLOOKUP($C45,NHLE!$A$1:$P$327,15,0)</f>
        <v>0</v>
      </c>
      <c r="P45" s="63">
        <f>VLOOKUP($C45,NHLE!$A$1:$P$327,16,0)</f>
        <v>0</v>
      </c>
      <c r="Q45" s="64"/>
      <c r="R45" s="62">
        <f>VLOOKUP($C45,'HAR Stats'!$E$4:$L$386,2,0)</f>
        <v>0</v>
      </c>
      <c r="S45" s="62">
        <f>VLOOKUP($C45,'HAR Stats'!$E$4:$L$386,3,0)</f>
        <v>0</v>
      </c>
      <c r="T45" s="62">
        <f>VLOOKUP($C45,'HAR Stats'!$E$4:$L$386,4,0)</f>
        <v>0</v>
      </c>
      <c r="U45" s="62">
        <f>VLOOKUP($C45,'HAR Stats'!$E$4:$L$386,5,0)</f>
        <v>0</v>
      </c>
      <c r="V45" s="62">
        <f>VLOOKUP($C45,'HAR Stats'!$E$4:$L$386,6,0)</f>
        <v>0</v>
      </c>
      <c r="W45" s="62">
        <f>VLOOKUP($C45,'HAR Stats'!$E$4:$L$386,7,0)</f>
        <v>0</v>
      </c>
      <c r="X45" s="62">
        <f>VLOOKUP($C45,'HAR Stats'!$E$4:$L$386,8,0)</f>
        <v>0</v>
      </c>
      <c r="Y45" s="62">
        <f t="shared" si="0"/>
        <v>0</v>
      </c>
      <c r="Z45" s="62" t="s">
        <v>673</v>
      </c>
      <c r="AA45" s="63">
        <f>VLOOKUP($C45,'Planning Applications_LBCs'!$B$2:$G$345,2,0)</f>
        <v>1049</v>
      </c>
      <c r="AB45" s="63">
        <f>VLOOKUP($C45,'Planning Applications_LBCs'!$B$2:$G$345,3,0)</f>
        <v>-1.8709073900841908E-2</v>
      </c>
      <c r="AC45" s="63">
        <f>VLOOKUP($C45,'Planning Applications_LBCs'!$B$2:$G$345,4,0)</f>
        <v>12</v>
      </c>
      <c r="AD45" s="63">
        <f>VLOOKUP($C45,'Planning Applications_LBCs'!$B$2:$G$345,5,0)</f>
        <v>-0.14285714285714285</v>
      </c>
      <c r="AE45" s="63">
        <f>VLOOKUP($C45,'Planning Applications_LBCs'!$B$2:$G$345,6,0)</f>
        <v>0</v>
      </c>
      <c r="AF45" s="63">
        <f>VLOOKUP($C45,'LA Staffing'!$A:$D,2,0)</f>
        <v>0.25</v>
      </c>
      <c r="AG45" s="63" t="str">
        <f>VLOOKUP($C45,'LA Staffing'!$A:$D,3,0)</f>
        <v>Up 0.05</v>
      </c>
      <c r="AH45" s="99" t="str">
        <f>VLOOKUP($C45,'LA Staffing'!$A:$D,4,0)</f>
        <v>Advised by Essex County Council (Place Services)</v>
      </c>
    </row>
    <row r="46" spans="1:34" ht="17.649999999999999" customHeight="1">
      <c r="A46" s="61" t="s">
        <v>64</v>
      </c>
      <c r="B46" s="61" t="s">
        <v>69</v>
      </c>
      <c r="C46" s="62" t="s">
        <v>70</v>
      </c>
      <c r="D46" s="63">
        <f>VLOOKUP($C46,NHLE!$A$1:$P$327,4,0)</f>
        <v>51</v>
      </c>
      <c r="E46" s="63">
        <f>VLOOKUP($C46,NHLE!$A$1:$P$327,5,0)</f>
        <v>41</v>
      </c>
      <c r="F46" s="63">
        <f>VLOOKUP($C46,NHLE!$A$1:$P$327,6,0)</f>
        <v>1235</v>
      </c>
      <c r="G46" s="63">
        <f>VLOOKUP($C46,NHLE!$A$1:$P$327,7,0)</f>
        <v>1327</v>
      </c>
      <c r="H46" s="63">
        <f>VLOOKUP($C46,NHLE!$A$1:$P$327,8,0)</f>
        <v>69</v>
      </c>
      <c r="I46" s="63">
        <f>VLOOKUP($C46,NHLE!$A$1:$P$327,9,0)</f>
        <v>0</v>
      </c>
      <c r="J46" s="63">
        <f>VLOOKUP($C46,NHLE!$A$1:$P$327,10,0)</f>
        <v>0</v>
      </c>
      <c r="K46" s="63">
        <f>VLOOKUP($C46,NHLE!$A$1:$P$327,11,0)</f>
        <v>8</v>
      </c>
      <c r="L46" s="63">
        <f>VLOOKUP($C46,NHLE!$A$1:$P$327,12,0)</f>
        <v>8</v>
      </c>
      <c r="M46" s="63">
        <f>VLOOKUP($C46,NHLE!$A$1:$P$327,13,0)</f>
        <v>0</v>
      </c>
      <c r="N46" s="63">
        <f>VLOOKUP($C46,NHLE!$A$1:$P$327,14,0)</f>
        <v>0</v>
      </c>
      <c r="O46" s="63">
        <f>VLOOKUP($C46,NHLE!$A$1:$P$327,15,0)</f>
        <v>0</v>
      </c>
      <c r="P46" s="63">
        <f>VLOOKUP($C46,NHLE!$A$1:$P$327,16,0)</f>
        <v>0</v>
      </c>
      <c r="Q46" s="64"/>
      <c r="R46" s="62">
        <f>VLOOKUP($C46,'HAR Stats'!$E$4:$L$386,2,0)</f>
        <v>0</v>
      </c>
      <c r="S46" s="62">
        <f>VLOOKUP($C46,'HAR Stats'!$E$4:$L$386,3,0)</f>
        <v>3</v>
      </c>
      <c r="T46" s="62">
        <f>VLOOKUP($C46,'HAR Stats'!$E$4:$L$386,4,0)</f>
        <v>6</v>
      </c>
      <c r="U46" s="62">
        <f>VLOOKUP($C46,'HAR Stats'!$E$4:$L$386,5,0)</f>
        <v>0</v>
      </c>
      <c r="V46" s="62">
        <f>VLOOKUP($C46,'HAR Stats'!$E$4:$L$386,6,0)</f>
        <v>0</v>
      </c>
      <c r="W46" s="62">
        <f>VLOOKUP($C46,'HAR Stats'!$E$4:$L$386,7,0)</f>
        <v>0</v>
      </c>
      <c r="X46" s="62">
        <f>VLOOKUP($C46,'HAR Stats'!$E$4:$L$386,8,0)</f>
        <v>0</v>
      </c>
      <c r="Y46" s="62">
        <f t="shared" si="0"/>
        <v>9</v>
      </c>
      <c r="Z46" s="62" t="s">
        <v>673</v>
      </c>
      <c r="AA46" s="63">
        <f>VLOOKUP($C46,'Planning Applications_LBCs'!$B$2:$G$345,2,0)</f>
        <v>1395</v>
      </c>
      <c r="AB46" s="63">
        <f>VLOOKUP($C46,'Planning Applications_LBCs'!$B$2:$G$345,3,0)</f>
        <v>2.0482809070958303E-2</v>
      </c>
      <c r="AC46" s="63">
        <f>VLOOKUP($C46,'Planning Applications_LBCs'!$B$2:$G$345,4,0)</f>
        <v>99</v>
      </c>
      <c r="AD46" s="63">
        <f>VLOOKUP($C46,'Planning Applications_LBCs'!$B$2:$G$345,5,0)</f>
        <v>-3.8834951456310676E-2</v>
      </c>
      <c r="AE46" s="63">
        <f>VLOOKUP($C46,'Planning Applications_LBCs'!$B$2:$G$345,6,0)</f>
        <v>0</v>
      </c>
      <c r="AF46" s="63">
        <f>VLOOKUP($C46,'LA Staffing'!$A:$D,2,0)</f>
        <v>2.15</v>
      </c>
      <c r="AG46" s="63" t="s">
        <v>1023</v>
      </c>
      <c r="AH46" s="99">
        <f>VLOOKUP($C46,'LA Staffing'!$A:$D,4,0)</f>
        <v>2</v>
      </c>
    </row>
    <row r="47" spans="1:34" ht="17.649999999999999" customHeight="1">
      <c r="A47" s="61" t="s">
        <v>64</v>
      </c>
      <c r="B47" s="61" t="s">
        <v>67</v>
      </c>
      <c r="C47" s="62" t="s">
        <v>71</v>
      </c>
      <c r="D47" s="63">
        <f>VLOOKUP($C47,NHLE!$A$1:$P$327,4,0)</f>
        <v>67</v>
      </c>
      <c r="E47" s="63">
        <f>VLOOKUP($C47,NHLE!$A$1:$P$327,5,0)</f>
        <v>184</v>
      </c>
      <c r="F47" s="63">
        <f>VLOOKUP($C47,NHLE!$A$1:$P$327,6,0)</f>
        <v>2938</v>
      </c>
      <c r="G47" s="63">
        <f>VLOOKUP($C47,NHLE!$A$1:$P$327,7,0)</f>
        <v>3189</v>
      </c>
      <c r="H47" s="63">
        <f>VLOOKUP($C47,NHLE!$A$1:$P$327,8,0)</f>
        <v>40</v>
      </c>
      <c r="I47" s="63">
        <f>VLOOKUP($C47,NHLE!$A$1:$P$327,9,0)</f>
        <v>0</v>
      </c>
      <c r="J47" s="63">
        <f>VLOOKUP($C47,NHLE!$A$1:$P$327,10,0)</f>
        <v>1</v>
      </c>
      <c r="K47" s="63">
        <f>VLOOKUP($C47,NHLE!$A$1:$P$327,11,0)</f>
        <v>7</v>
      </c>
      <c r="L47" s="63">
        <f>VLOOKUP($C47,NHLE!$A$1:$P$327,12,0)</f>
        <v>8</v>
      </c>
      <c r="M47" s="63">
        <f>VLOOKUP($C47,NHLE!$A$1:$P$327,13,0)</f>
        <v>0</v>
      </c>
      <c r="N47" s="63">
        <f>VLOOKUP($C47,NHLE!$A$1:$P$327,14,0)</f>
        <v>0</v>
      </c>
      <c r="O47" s="63">
        <f>VLOOKUP($C47,NHLE!$A$1:$P$327,15,0)</f>
        <v>0</v>
      </c>
      <c r="P47" s="63">
        <f>VLOOKUP($C47,NHLE!$A$1:$P$327,16,0)</f>
        <v>0</v>
      </c>
      <c r="Q47" s="64"/>
      <c r="R47" s="62">
        <f>VLOOKUP($C47,'HAR Stats'!$E$4:$L$386,2,0)</f>
        <v>1</v>
      </c>
      <c r="S47" s="62">
        <f>VLOOKUP($C47,'HAR Stats'!$E$4:$L$386,3,0)</f>
        <v>1</v>
      </c>
      <c r="T47" s="62">
        <f>VLOOKUP($C47,'HAR Stats'!$E$4:$L$386,4,0)</f>
        <v>2</v>
      </c>
      <c r="U47" s="62">
        <f>VLOOKUP($C47,'HAR Stats'!$E$4:$L$386,5,0)</f>
        <v>0</v>
      </c>
      <c r="V47" s="62">
        <f>VLOOKUP($C47,'HAR Stats'!$E$4:$L$386,6,0)</f>
        <v>0</v>
      </c>
      <c r="W47" s="62">
        <f>VLOOKUP($C47,'HAR Stats'!$E$4:$L$386,7,0)</f>
        <v>0</v>
      </c>
      <c r="X47" s="62">
        <f>VLOOKUP($C47,'HAR Stats'!$E$4:$L$386,8,0)</f>
        <v>2</v>
      </c>
      <c r="Y47" s="62">
        <f t="shared" si="0"/>
        <v>6</v>
      </c>
      <c r="Z47" s="62" t="s">
        <v>671</v>
      </c>
      <c r="AA47" s="63">
        <f>VLOOKUP($C47,'Planning Applications_LBCs'!$B$2:$G$345,2,0)</f>
        <v>1370</v>
      </c>
      <c r="AB47" s="63">
        <f>VLOOKUP($C47,'Planning Applications_LBCs'!$B$2:$G$345,3,0)</f>
        <v>-7.7441077441077436E-2</v>
      </c>
      <c r="AC47" s="63">
        <f>VLOOKUP($C47,'Planning Applications_LBCs'!$B$2:$G$345,4,0)</f>
        <v>203</v>
      </c>
      <c r="AD47" s="63">
        <f>VLOOKUP($C47,'Planning Applications_LBCs'!$B$2:$G$345,5,0)</f>
        <v>-7.3059360730593603E-2</v>
      </c>
      <c r="AE47" s="63">
        <f>VLOOKUP($C47,'Planning Applications_LBCs'!$B$2:$G$345,6,0)</f>
        <v>2</v>
      </c>
      <c r="AF47" s="63">
        <f>VLOOKUP($C47,'LA Staffing'!$A:$D,2,0)</f>
        <v>1.2</v>
      </c>
      <c r="AG47" s="63" t="str">
        <f>VLOOKUP($C47,'LA Staffing'!$A:$D,3,0)</f>
        <v>Down 0.3</v>
      </c>
      <c r="AH47" s="99" t="str">
        <f>VLOOKUP($C47,'LA Staffing'!$A:$D,4,0)</f>
        <v>Advised by Essex County Council (Place Services)</v>
      </c>
    </row>
    <row r="48" spans="1:34" ht="17.649999999999999" customHeight="1">
      <c r="A48" s="61" t="s">
        <v>64</v>
      </c>
      <c r="B48" s="61" t="s">
        <v>72</v>
      </c>
      <c r="C48" s="62" t="s">
        <v>73</v>
      </c>
      <c r="D48" s="63">
        <f>VLOOKUP($C48,NHLE!$A$1:$P$327,4,0)</f>
        <v>112</v>
      </c>
      <c r="E48" s="63">
        <f>VLOOKUP($C48,NHLE!$A$1:$P$327,5,0)</f>
        <v>102</v>
      </c>
      <c r="F48" s="63">
        <f>VLOOKUP($C48,NHLE!$A$1:$P$327,6,0)</f>
        <v>1370</v>
      </c>
      <c r="G48" s="63">
        <f>VLOOKUP($C48,NHLE!$A$1:$P$327,7,0)</f>
        <v>1584</v>
      </c>
      <c r="H48" s="63">
        <f>VLOOKUP($C48,NHLE!$A$1:$P$327,8,0)</f>
        <v>135</v>
      </c>
      <c r="I48" s="63">
        <f>VLOOKUP($C48,NHLE!$A$1:$P$327,9,0)</f>
        <v>0</v>
      </c>
      <c r="J48" s="63">
        <f>VLOOKUP($C48,NHLE!$A$1:$P$327,10,0)</f>
        <v>0</v>
      </c>
      <c r="K48" s="63">
        <f>VLOOKUP($C48,NHLE!$A$1:$P$327,11,0)</f>
        <v>9</v>
      </c>
      <c r="L48" s="63">
        <f>VLOOKUP($C48,NHLE!$A$1:$P$327,12,0)</f>
        <v>9</v>
      </c>
      <c r="M48" s="63">
        <f>VLOOKUP($C48,NHLE!$A$1:$P$327,13,0)</f>
        <v>0</v>
      </c>
      <c r="N48" s="63">
        <f>VLOOKUP($C48,NHLE!$A$1:$P$327,14,0)</f>
        <v>0</v>
      </c>
      <c r="O48" s="63">
        <f>VLOOKUP($C48,NHLE!$A$1:$P$327,15,0)</f>
        <v>0</v>
      </c>
      <c r="P48" s="63">
        <f>VLOOKUP($C48,NHLE!$A$1:$P$327,16,0)</f>
        <v>0</v>
      </c>
      <c r="Q48" s="64"/>
      <c r="R48" s="62">
        <f>VLOOKUP($C48,'HAR Stats'!$E$4:$L$386,2,0)</f>
        <v>9</v>
      </c>
      <c r="S48" s="62">
        <f>VLOOKUP($C48,'HAR Stats'!$E$4:$L$386,3,0)</f>
        <v>12</v>
      </c>
      <c r="T48" s="62">
        <f>VLOOKUP($C48,'HAR Stats'!$E$4:$L$386,4,0)</f>
        <v>5</v>
      </c>
      <c r="U48" s="62">
        <f>VLOOKUP($C48,'HAR Stats'!$E$4:$L$386,5,0)</f>
        <v>0</v>
      </c>
      <c r="V48" s="62">
        <f>VLOOKUP($C48,'HAR Stats'!$E$4:$L$386,6,0)</f>
        <v>0</v>
      </c>
      <c r="W48" s="62">
        <f>VLOOKUP($C48,'HAR Stats'!$E$4:$L$386,7,0)</f>
        <v>0</v>
      </c>
      <c r="X48" s="62">
        <f>VLOOKUP($C48,'HAR Stats'!$E$4:$L$386,8,0)</f>
        <v>2</v>
      </c>
      <c r="Y48" s="62">
        <f t="shared" si="0"/>
        <v>28</v>
      </c>
      <c r="Z48" s="62" t="s">
        <v>671</v>
      </c>
      <c r="AA48" s="63">
        <f>VLOOKUP($C48,'Planning Applications_LBCs'!$B$2:$G$345,2,0)</f>
        <v>1244</v>
      </c>
      <c r="AB48" s="63">
        <f>VLOOKUP($C48,'Planning Applications_LBCs'!$B$2:$G$345,3,0)</f>
        <v>-6.3957863054928524E-2</v>
      </c>
      <c r="AC48" s="63">
        <f>VLOOKUP($C48,'Planning Applications_LBCs'!$B$2:$G$345,4,0)</f>
        <v>74</v>
      </c>
      <c r="AD48" s="63">
        <f>VLOOKUP($C48,'Planning Applications_LBCs'!$B$2:$G$345,5,0)</f>
        <v>4.2253521126760563E-2</v>
      </c>
      <c r="AE48" s="63">
        <f>VLOOKUP($C48,'Planning Applications_LBCs'!$B$2:$G$345,6,0)</f>
        <v>1</v>
      </c>
      <c r="AF48" s="63">
        <f>VLOOKUP($C48,'LA Staffing'!$A:$D,2,0)</f>
        <v>0.9</v>
      </c>
      <c r="AG48" s="63" t="s">
        <v>1023</v>
      </c>
      <c r="AH48" s="99" t="str">
        <f>VLOOKUP($C48,'LA Staffing'!$A:$D,4,0)</f>
        <v>Advised by Norfolk County Council</v>
      </c>
    </row>
    <row r="49" spans="1:34" ht="17.649999999999999" customHeight="1">
      <c r="A49" s="61" t="s">
        <v>64</v>
      </c>
      <c r="B49" s="61" t="s">
        <v>67</v>
      </c>
      <c r="C49" s="62" t="s">
        <v>74</v>
      </c>
      <c r="D49" s="63">
        <f>VLOOKUP($C49,NHLE!$A$1:$P$327,4,0)</f>
        <v>12</v>
      </c>
      <c r="E49" s="63">
        <f>VLOOKUP($C49,NHLE!$A$1:$P$327,5,0)</f>
        <v>27</v>
      </c>
      <c r="F49" s="63">
        <f>VLOOKUP($C49,NHLE!$A$1:$P$327,6,0)</f>
        <v>481</v>
      </c>
      <c r="G49" s="63">
        <f>VLOOKUP($C49,NHLE!$A$1:$P$327,7,0)</f>
        <v>520</v>
      </c>
      <c r="H49" s="63">
        <f>VLOOKUP($C49,NHLE!$A$1:$P$327,8,0)</f>
        <v>12</v>
      </c>
      <c r="I49" s="63">
        <f>VLOOKUP($C49,NHLE!$A$1:$P$327,9,0)</f>
        <v>0</v>
      </c>
      <c r="J49" s="63">
        <f>VLOOKUP($C49,NHLE!$A$1:$P$327,10,0)</f>
        <v>1</v>
      </c>
      <c r="K49" s="63">
        <f>VLOOKUP($C49,NHLE!$A$1:$P$327,11,0)</f>
        <v>2</v>
      </c>
      <c r="L49" s="63">
        <f>VLOOKUP($C49,NHLE!$A$1:$P$327,12,0)</f>
        <v>3</v>
      </c>
      <c r="M49" s="63">
        <f>VLOOKUP($C49,NHLE!$A$1:$P$327,13,0)</f>
        <v>0</v>
      </c>
      <c r="N49" s="63">
        <f>VLOOKUP($C49,NHLE!$A$1:$P$327,14,0)</f>
        <v>0</v>
      </c>
      <c r="O49" s="63">
        <f>VLOOKUP($C49,NHLE!$A$1:$P$327,15,0)</f>
        <v>0</v>
      </c>
      <c r="P49" s="63">
        <f>VLOOKUP($C49,NHLE!$A$1:$P$327,16,0)</f>
        <v>0</v>
      </c>
      <c r="Q49" s="64"/>
      <c r="R49" s="62">
        <f>VLOOKUP($C49,'HAR Stats'!$E$4:$L$386,2,0)</f>
        <v>2</v>
      </c>
      <c r="S49" s="62">
        <f>VLOOKUP($C49,'HAR Stats'!$E$4:$L$386,3,0)</f>
        <v>1</v>
      </c>
      <c r="T49" s="62">
        <f>VLOOKUP($C49,'HAR Stats'!$E$4:$L$386,4,0)</f>
        <v>0</v>
      </c>
      <c r="U49" s="62">
        <f>VLOOKUP($C49,'HAR Stats'!$E$4:$L$386,5,0)</f>
        <v>0</v>
      </c>
      <c r="V49" s="62">
        <f>VLOOKUP($C49,'HAR Stats'!$E$4:$L$386,6,0)</f>
        <v>0</v>
      </c>
      <c r="W49" s="62">
        <f>VLOOKUP($C49,'HAR Stats'!$E$4:$L$386,7,0)</f>
        <v>0</v>
      </c>
      <c r="X49" s="62">
        <f>VLOOKUP($C49,'HAR Stats'!$E$4:$L$386,8,0)</f>
        <v>0</v>
      </c>
      <c r="Y49" s="62">
        <f t="shared" si="0"/>
        <v>3</v>
      </c>
      <c r="Z49" s="62" t="s">
        <v>671</v>
      </c>
      <c r="AA49" s="63">
        <f>VLOOKUP($C49,'Planning Applications_LBCs'!$B$2:$G$345,2,0)</f>
        <v>1059</v>
      </c>
      <c r="AB49" s="63">
        <f>VLOOKUP($C49,'Planning Applications_LBCs'!$B$2:$G$345,3,0)</f>
        <v>-9.5644748078565323E-2</v>
      </c>
      <c r="AC49" s="63">
        <f>VLOOKUP($C49,'Planning Applications_LBCs'!$B$2:$G$345,4,0)</f>
        <v>51</v>
      </c>
      <c r="AD49" s="63">
        <f>VLOOKUP($C49,'Planning Applications_LBCs'!$B$2:$G$345,5,0)</f>
        <v>0.24390243902439024</v>
      </c>
      <c r="AE49" s="63">
        <f>VLOOKUP($C49,'Planning Applications_LBCs'!$B$2:$G$345,6,0)</f>
        <v>7</v>
      </c>
      <c r="AF49" s="63">
        <f>VLOOKUP($C49,'LA Staffing'!$A:$D,2,0)</f>
        <v>0.6</v>
      </c>
      <c r="AG49" s="63" t="str">
        <f>VLOOKUP($C49,'LA Staffing'!$A:$D,3,0)</f>
        <v>Down 0.2</v>
      </c>
      <c r="AH49" s="99" t="str">
        <f>VLOOKUP($C49,'LA Staffing'!$A:$D,4,0)</f>
        <v>Advised by Essex County Council (Place Services)</v>
      </c>
    </row>
    <row r="50" spans="1:34" ht="17.649999999999999" customHeight="1">
      <c r="A50" s="61" t="s">
        <v>64</v>
      </c>
      <c r="B50" s="61" t="s">
        <v>72</v>
      </c>
      <c r="C50" s="62" t="s">
        <v>75</v>
      </c>
      <c r="D50" s="63">
        <f>VLOOKUP($C50,NHLE!$A$1:$P$327,4,0)</f>
        <v>50</v>
      </c>
      <c r="E50" s="63">
        <f>VLOOKUP($C50,NHLE!$A$1:$P$327,5,0)</f>
        <v>78</v>
      </c>
      <c r="F50" s="63">
        <f>VLOOKUP($C50,NHLE!$A$1:$P$327,6,0)</f>
        <v>887</v>
      </c>
      <c r="G50" s="63">
        <f>VLOOKUP($C50,NHLE!$A$1:$P$327,7,0)</f>
        <v>1015</v>
      </c>
      <c r="H50" s="63">
        <f>VLOOKUP($C50,NHLE!$A$1:$P$327,8,0)</f>
        <v>23</v>
      </c>
      <c r="I50" s="63">
        <f>VLOOKUP($C50,NHLE!$A$1:$P$327,9,0)</f>
        <v>0</v>
      </c>
      <c r="J50" s="63">
        <f>VLOOKUP($C50,NHLE!$A$1:$P$327,10,0)</f>
        <v>3</v>
      </c>
      <c r="K50" s="63">
        <f>VLOOKUP($C50,NHLE!$A$1:$P$327,11,0)</f>
        <v>1</v>
      </c>
      <c r="L50" s="63">
        <f>VLOOKUP($C50,NHLE!$A$1:$P$327,12,0)</f>
        <v>4</v>
      </c>
      <c r="M50" s="63">
        <f>VLOOKUP($C50,NHLE!$A$1:$P$327,13,0)</f>
        <v>0</v>
      </c>
      <c r="N50" s="63">
        <f>VLOOKUP($C50,NHLE!$A$1:$P$327,14,0)</f>
        <v>0</v>
      </c>
      <c r="O50" s="63">
        <f>VLOOKUP($C50,NHLE!$A$1:$P$327,15,0)</f>
        <v>0</v>
      </c>
      <c r="P50" s="63">
        <f>VLOOKUP($C50,NHLE!$A$1:$P$327,16,0)</f>
        <v>0</v>
      </c>
      <c r="Q50" s="64"/>
      <c r="R50" s="62">
        <f>VLOOKUP($C50,'HAR Stats'!$E$4:$L$386,2,0)</f>
        <v>2</v>
      </c>
      <c r="S50" s="62">
        <f>VLOOKUP($C50,'HAR Stats'!$E$4:$L$386,3,0)</f>
        <v>3</v>
      </c>
      <c r="T50" s="62">
        <f>VLOOKUP($C50,'HAR Stats'!$E$4:$L$386,4,0)</f>
        <v>1</v>
      </c>
      <c r="U50" s="62">
        <f>VLOOKUP($C50,'HAR Stats'!$E$4:$L$386,5,0)</f>
        <v>0</v>
      </c>
      <c r="V50" s="62">
        <f>VLOOKUP($C50,'HAR Stats'!$E$4:$L$386,6,0)</f>
        <v>0</v>
      </c>
      <c r="W50" s="62">
        <f>VLOOKUP($C50,'HAR Stats'!$E$4:$L$386,7,0)</f>
        <v>0</v>
      </c>
      <c r="X50" s="62">
        <f>VLOOKUP($C50,'HAR Stats'!$E$4:$L$386,8,0)</f>
        <v>0</v>
      </c>
      <c r="Y50" s="62">
        <f t="shared" si="0"/>
        <v>6</v>
      </c>
      <c r="Z50" s="62" t="s">
        <v>671</v>
      </c>
      <c r="AA50" s="63">
        <f>VLOOKUP($C50,'Planning Applications_LBCs'!$B$2:$G$345,2,0)</f>
        <v>1165</v>
      </c>
      <c r="AB50" s="63">
        <f>VLOOKUP($C50,'Planning Applications_LBCs'!$B$2:$G$345,3,0)</f>
        <v>0.12235067437379576</v>
      </c>
      <c r="AC50" s="63">
        <f>VLOOKUP($C50,'Planning Applications_LBCs'!$B$2:$G$345,4,0)</f>
        <v>73</v>
      </c>
      <c r="AD50" s="63">
        <f>VLOOKUP($C50,'Planning Applications_LBCs'!$B$2:$G$345,5,0)</f>
        <v>0.32727272727272727</v>
      </c>
      <c r="AE50" s="63">
        <f>VLOOKUP($C50,'Planning Applications_LBCs'!$B$2:$G$345,6,0)</f>
        <v>3</v>
      </c>
      <c r="AF50" s="63">
        <f>VLOOKUP($C50,'LA Staffing'!$A:$D,2,0)</f>
        <v>1</v>
      </c>
      <c r="AG50" s="63" t="s">
        <v>1023</v>
      </c>
      <c r="AH50" s="99" t="str">
        <f>VLOOKUP($C50,'LA Staffing'!$A:$D,4,0)</f>
        <v>Advised by Norfolk County Council</v>
      </c>
    </row>
    <row r="51" spans="1:34" ht="17.649999999999999" customHeight="1">
      <c r="A51" s="61" t="s">
        <v>64</v>
      </c>
      <c r="B51" s="61" t="s">
        <v>76</v>
      </c>
      <c r="C51" s="62" t="s">
        <v>77</v>
      </c>
      <c r="D51" s="63">
        <f>VLOOKUP($C51,NHLE!$A$1:$P$327,4,0)</f>
        <v>4</v>
      </c>
      <c r="E51" s="63">
        <f>VLOOKUP($C51,NHLE!$A$1:$P$327,5,0)</f>
        <v>11</v>
      </c>
      <c r="F51" s="63">
        <f>VLOOKUP($C51,NHLE!$A$1:$P$327,6,0)</f>
        <v>243</v>
      </c>
      <c r="G51" s="63">
        <f>VLOOKUP($C51,NHLE!$A$1:$P$327,7,0)</f>
        <v>258</v>
      </c>
      <c r="H51" s="63">
        <f>VLOOKUP($C51,NHLE!$A$1:$P$327,8,0)</f>
        <v>8</v>
      </c>
      <c r="I51" s="63">
        <f>VLOOKUP($C51,NHLE!$A$1:$P$327,9,0)</f>
        <v>0</v>
      </c>
      <c r="J51" s="63">
        <f>VLOOKUP($C51,NHLE!$A$1:$P$327,10,0)</f>
        <v>0</v>
      </c>
      <c r="K51" s="63">
        <f>VLOOKUP($C51,NHLE!$A$1:$P$327,11,0)</f>
        <v>1</v>
      </c>
      <c r="L51" s="63">
        <f>VLOOKUP($C51,NHLE!$A$1:$P$327,12,0)</f>
        <v>1</v>
      </c>
      <c r="M51" s="63">
        <f>VLOOKUP($C51,NHLE!$A$1:$P$327,13,0)</f>
        <v>0</v>
      </c>
      <c r="N51" s="63">
        <f>VLOOKUP($C51,NHLE!$A$1:$P$327,14,0)</f>
        <v>0</v>
      </c>
      <c r="O51" s="63">
        <f>VLOOKUP($C51,NHLE!$A$1:$P$327,15,0)</f>
        <v>0</v>
      </c>
      <c r="P51" s="63">
        <f>VLOOKUP($C51,NHLE!$A$1:$P$327,16,0)</f>
        <v>0</v>
      </c>
      <c r="Q51" s="64"/>
      <c r="R51" s="62">
        <f>VLOOKUP($C51,'HAR Stats'!$E$4:$L$386,2,0)</f>
        <v>0</v>
      </c>
      <c r="S51" s="62">
        <f>VLOOKUP($C51,'HAR Stats'!$E$4:$L$386,3,0)</f>
        <v>0</v>
      </c>
      <c r="T51" s="62">
        <f>VLOOKUP($C51,'HAR Stats'!$E$4:$L$386,4,0)</f>
        <v>0</v>
      </c>
      <c r="U51" s="62">
        <f>VLOOKUP($C51,'HAR Stats'!$E$4:$L$386,5,0)</f>
        <v>0</v>
      </c>
      <c r="V51" s="62">
        <f>VLOOKUP($C51,'HAR Stats'!$E$4:$L$386,6,0)</f>
        <v>0</v>
      </c>
      <c r="W51" s="62">
        <f>VLOOKUP($C51,'HAR Stats'!$E$4:$L$386,7,0)</f>
        <v>0</v>
      </c>
      <c r="X51" s="62">
        <f>VLOOKUP($C51,'HAR Stats'!$E$4:$L$386,8,0)</f>
        <v>2</v>
      </c>
      <c r="Y51" s="62">
        <f t="shared" si="0"/>
        <v>2</v>
      </c>
      <c r="Z51" s="62" t="s">
        <v>671</v>
      </c>
      <c r="AA51" s="63">
        <f>VLOOKUP($C51,'Planning Applications_LBCs'!$B$2:$G$345,2,0)</f>
        <v>787</v>
      </c>
      <c r="AB51" s="63">
        <f>VLOOKUP($C51,'Planning Applications_LBCs'!$B$2:$G$345,3,0)</f>
        <v>-7.4117647058823524E-2</v>
      </c>
      <c r="AC51" s="63">
        <f>VLOOKUP($C51,'Planning Applications_LBCs'!$B$2:$G$345,4,0)</f>
        <v>36</v>
      </c>
      <c r="AD51" s="63">
        <f>VLOOKUP($C51,'Planning Applications_LBCs'!$B$2:$G$345,5,0)</f>
        <v>0.2857142857142857</v>
      </c>
      <c r="AE51" s="63">
        <f>VLOOKUP($C51,'Planning Applications_LBCs'!$B$2:$G$345,6,0)</f>
        <v>0</v>
      </c>
      <c r="AF51" s="63">
        <f>VLOOKUP($C51,'LA Staffing'!$A:$D,2,0)</f>
        <v>0.1</v>
      </c>
      <c r="AG51" s="63" t="s">
        <v>1023</v>
      </c>
      <c r="AH51" s="99" t="str">
        <f>VLOOKUP($C51,'LA Staffing'!$A:$D,4,0)</f>
        <v>Advised by Hertordshire County Council</v>
      </c>
    </row>
    <row r="52" spans="1:34" ht="17.649999999999999" customHeight="1">
      <c r="A52" s="61" t="s">
        <v>64</v>
      </c>
      <c r="B52" s="61" t="s">
        <v>78</v>
      </c>
      <c r="C52" s="62" t="s">
        <v>79</v>
      </c>
      <c r="D52" s="63">
        <f>VLOOKUP($C52,NHLE!$A$1:$P$327,4,0)</f>
        <v>67</v>
      </c>
      <c r="E52" s="63">
        <f>VLOOKUP($C52,NHLE!$A$1:$P$327,5,0)</f>
        <v>50</v>
      </c>
      <c r="F52" s="63">
        <f>VLOOKUP($C52,NHLE!$A$1:$P$327,6,0)</f>
        <v>708</v>
      </c>
      <c r="G52" s="63">
        <f>VLOOKUP($C52,NHLE!$A$1:$P$327,7,0)</f>
        <v>825</v>
      </c>
      <c r="H52" s="63">
        <f>VLOOKUP($C52,NHLE!$A$1:$P$327,8,0)</f>
        <v>6</v>
      </c>
      <c r="I52" s="63">
        <f>VLOOKUP($C52,NHLE!$A$1:$P$327,9,0)</f>
        <v>0</v>
      </c>
      <c r="J52" s="63">
        <f>VLOOKUP($C52,NHLE!$A$1:$P$327,10,0)</f>
        <v>5</v>
      </c>
      <c r="K52" s="63">
        <f>VLOOKUP($C52,NHLE!$A$1:$P$327,11,0)</f>
        <v>7</v>
      </c>
      <c r="L52" s="63">
        <f>VLOOKUP($C52,NHLE!$A$1:$P$327,12,0)</f>
        <v>12</v>
      </c>
      <c r="M52" s="63">
        <f>VLOOKUP($C52,NHLE!$A$1:$P$327,13,0)</f>
        <v>0</v>
      </c>
      <c r="N52" s="63">
        <f>VLOOKUP($C52,NHLE!$A$1:$P$327,14,0)</f>
        <v>0</v>
      </c>
      <c r="O52" s="63">
        <f>VLOOKUP($C52,NHLE!$A$1:$P$327,15,0)</f>
        <v>0</v>
      </c>
      <c r="P52" s="63">
        <f>VLOOKUP($C52,NHLE!$A$1:$P$327,16,0)</f>
        <v>0</v>
      </c>
      <c r="Q52" s="64"/>
      <c r="R52" s="62">
        <f>VLOOKUP($C52,'HAR Stats'!$E$4:$L$386,2,0)</f>
        <v>1</v>
      </c>
      <c r="S52" s="62">
        <f>VLOOKUP($C52,'HAR Stats'!$E$4:$L$386,3,0)</f>
        <v>2</v>
      </c>
      <c r="T52" s="62">
        <f>VLOOKUP($C52,'HAR Stats'!$E$4:$L$386,4,0)</f>
        <v>0</v>
      </c>
      <c r="U52" s="62">
        <f>VLOOKUP($C52,'HAR Stats'!$E$4:$L$386,5,0)</f>
        <v>0</v>
      </c>
      <c r="V52" s="62">
        <f>VLOOKUP($C52,'HAR Stats'!$E$4:$L$386,6,0)</f>
        <v>0</v>
      </c>
      <c r="W52" s="62">
        <f>VLOOKUP($C52,'HAR Stats'!$E$4:$L$386,7,0)</f>
        <v>0</v>
      </c>
      <c r="X52" s="62">
        <f>VLOOKUP($C52,'HAR Stats'!$E$4:$L$386,8,0)</f>
        <v>0</v>
      </c>
      <c r="Y52" s="62">
        <f t="shared" si="0"/>
        <v>3</v>
      </c>
      <c r="Z52" s="62" t="s">
        <v>673</v>
      </c>
      <c r="AA52" s="63">
        <f>VLOOKUP($C52,'Planning Applications_LBCs'!$B$2:$G$345,2,0)</f>
        <v>1293</v>
      </c>
      <c r="AB52" s="63">
        <f>VLOOKUP($C52,'Planning Applications_LBCs'!$B$2:$G$345,3,0)</f>
        <v>-1.4481707317073171E-2</v>
      </c>
      <c r="AC52" s="63">
        <f>VLOOKUP($C52,'Planning Applications_LBCs'!$B$2:$G$345,4,0)</f>
        <v>119</v>
      </c>
      <c r="AD52" s="63">
        <f>VLOOKUP($C52,'Planning Applications_LBCs'!$B$2:$G$345,5,0)</f>
        <v>0.13333333333333333</v>
      </c>
      <c r="AE52" s="63">
        <f>VLOOKUP($C52,'Planning Applications_LBCs'!$B$2:$G$345,6,0)</f>
        <v>9</v>
      </c>
      <c r="AF52" s="63">
        <f>VLOOKUP($C52,'LA Staffing'!$A:$D,2,0)</f>
        <v>3.2</v>
      </c>
      <c r="AG52" s="63" t="str">
        <f>VLOOKUP($C52,'LA Staffing'!$A:$D,3,0)</f>
        <v>Up 0.1</v>
      </c>
      <c r="AH52" s="99" t="str">
        <f>VLOOKUP($C52,'LA Staffing'!$A:$D,4,0)</f>
        <v>Advised by Cambridgeshire County Council</v>
      </c>
    </row>
    <row r="53" spans="1:34" ht="17.649999999999999" customHeight="1">
      <c r="A53" s="61" t="s">
        <v>64</v>
      </c>
      <c r="B53" s="61" t="s">
        <v>67</v>
      </c>
      <c r="C53" s="62" t="s">
        <v>80</v>
      </c>
      <c r="D53" s="63">
        <f>VLOOKUP($C53,NHLE!$A$1:$P$327,4,0)</f>
        <v>3</v>
      </c>
      <c r="E53" s="63">
        <f>VLOOKUP($C53,NHLE!$A$1:$P$327,5,0)</f>
        <v>3</v>
      </c>
      <c r="F53" s="63">
        <f>VLOOKUP($C53,NHLE!$A$1:$P$327,6,0)</f>
        <v>28</v>
      </c>
      <c r="G53" s="63">
        <f>VLOOKUP($C53,NHLE!$A$1:$P$327,7,0)</f>
        <v>34</v>
      </c>
      <c r="H53" s="63">
        <f>VLOOKUP($C53,NHLE!$A$1:$P$327,8,0)</f>
        <v>7</v>
      </c>
      <c r="I53" s="63">
        <f>VLOOKUP($C53,NHLE!$A$1:$P$327,9,0)</f>
        <v>0</v>
      </c>
      <c r="J53" s="63">
        <f>VLOOKUP($C53,NHLE!$A$1:$P$327,10,0)</f>
        <v>0</v>
      </c>
      <c r="K53" s="63">
        <f>VLOOKUP($C53,NHLE!$A$1:$P$327,11,0)</f>
        <v>0</v>
      </c>
      <c r="L53" s="63">
        <f>VLOOKUP($C53,NHLE!$A$1:$P$327,12,0)</f>
        <v>0</v>
      </c>
      <c r="M53" s="63">
        <f>VLOOKUP($C53,NHLE!$A$1:$P$327,13,0)</f>
        <v>0</v>
      </c>
      <c r="N53" s="63">
        <f>VLOOKUP($C53,NHLE!$A$1:$P$327,14,0)</f>
        <v>0</v>
      </c>
      <c r="O53" s="63">
        <f>VLOOKUP($C53,NHLE!$A$1:$P$327,15,0)</f>
        <v>0</v>
      </c>
      <c r="P53" s="63">
        <f>VLOOKUP($C53,NHLE!$A$1:$P$327,16,0)</f>
        <v>0</v>
      </c>
      <c r="Q53" s="64"/>
      <c r="R53" s="62">
        <f>VLOOKUP($C53,'HAR Stats'!$E$4:$L$386,2,0)</f>
        <v>0</v>
      </c>
      <c r="S53" s="62">
        <f>VLOOKUP($C53,'HAR Stats'!$E$4:$L$386,3,0)</f>
        <v>0</v>
      </c>
      <c r="T53" s="62">
        <f>VLOOKUP($C53,'HAR Stats'!$E$4:$L$386,4,0)</f>
        <v>0</v>
      </c>
      <c r="U53" s="62">
        <f>VLOOKUP($C53,'HAR Stats'!$E$4:$L$386,5,0)</f>
        <v>0</v>
      </c>
      <c r="V53" s="62">
        <f>VLOOKUP($C53,'HAR Stats'!$E$4:$L$386,6,0)</f>
        <v>0</v>
      </c>
      <c r="W53" s="62">
        <f>VLOOKUP($C53,'HAR Stats'!$E$4:$L$386,7,0)</f>
        <v>0</v>
      </c>
      <c r="X53" s="62">
        <f>VLOOKUP($C53,'HAR Stats'!$E$4:$L$386,8,0)</f>
        <v>0</v>
      </c>
      <c r="Y53" s="62">
        <f t="shared" si="0"/>
        <v>0</v>
      </c>
      <c r="Z53" s="62" t="s">
        <v>673</v>
      </c>
      <c r="AA53" s="63">
        <f>VLOOKUP($C53,'Planning Applications_LBCs'!$B$2:$G$345,2,0)</f>
        <v>635</v>
      </c>
      <c r="AB53" s="63">
        <f>VLOOKUP($C53,'Planning Applications_LBCs'!$B$2:$G$345,3,0)</f>
        <v>-3.6418816388467376E-2</v>
      </c>
      <c r="AC53" s="63">
        <f>VLOOKUP($C53,'Planning Applications_LBCs'!$B$2:$G$345,4,0)</f>
        <v>2</v>
      </c>
      <c r="AD53" s="63">
        <f>VLOOKUP($C53,'Planning Applications_LBCs'!$B$2:$G$345,5,0)</f>
        <v>-0.6</v>
      </c>
      <c r="AE53" s="63">
        <f>VLOOKUP($C53,'Planning Applications_LBCs'!$B$2:$G$345,6,0)</f>
        <v>0</v>
      </c>
      <c r="AF53" s="63">
        <f>VLOOKUP($C53,'LA Staffing'!$A:$D,2,0)</f>
        <v>0</v>
      </c>
      <c r="AG53" s="63" t="s">
        <v>1023</v>
      </c>
      <c r="AH53" s="99" t="str">
        <f>VLOOKUP($C53,'LA Staffing'!$A:$D,4,0)</f>
        <v xml:space="preserve">None </v>
      </c>
    </row>
    <row r="54" spans="1:34" ht="17.649999999999999" customHeight="1">
      <c r="A54" s="61" t="s">
        <v>64</v>
      </c>
      <c r="B54" s="61" t="s">
        <v>81</v>
      </c>
      <c r="C54" s="62" t="s">
        <v>81</v>
      </c>
      <c r="D54" s="63">
        <f>VLOOKUP($C54,NHLE!$A$1:$P$327,4,0)</f>
        <v>63</v>
      </c>
      <c r="E54" s="63">
        <f>VLOOKUP($C54,NHLE!$A$1:$P$327,5,0)</f>
        <v>100</v>
      </c>
      <c r="F54" s="63">
        <f>VLOOKUP($C54,NHLE!$A$1:$P$327,6,0)</f>
        <v>1752</v>
      </c>
      <c r="G54" s="63">
        <f>VLOOKUP($C54,NHLE!$A$1:$P$327,7,0)</f>
        <v>1915</v>
      </c>
      <c r="H54" s="63">
        <f>VLOOKUP($C54,NHLE!$A$1:$P$327,8,0)</f>
        <v>87</v>
      </c>
      <c r="I54" s="63">
        <f>VLOOKUP($C54,NHLE!$A$1:$P$327,9,0)</f>
        <v>2</v>
      </c>
      <c r="J54" s="63">
        <f>VLOOKUP($C54,NHLE!$A$1:$P$327,10,0)</f>
        <v>3</v>
      </c>
      <c r="K54" s="63">
        <f>VLOOKUP($C54,NHLE!$A$1:$P$327,11,0)</f>
        <v>10</v>
      </c>
      <c r="L54" s="63">
        <f>VLOOKUP($C54,NHLE!$A$1:$P$327,12,0)</f>
        <v>15</v>
      </c>
      <c r="M54" s="63">
        <f>VLOOKUP($C54,NHLE!$A$1:$P$327,13,0)</f>
        <v>0</v>
      </c>
      <c r="N54" s="63">
        <f>VLOOKUP($C54,NHLE!$A$1:$P$327,14,0)</f>
        <v>0</v>
      </c>
      <c r="O54" s="63">
        <f>VLOOKUP($C54,NHLE!$A$1:$P$327,15,0)</f>
        <v>0</v>
      </c>
      <c r="P54" s="63">
        <f>VLOOKUP($C54,NHLE!$A$1:$P$327,16,0)</f>
        <v>0</v>
      </c>
      <c r="Q54" s="64"/>
      <c r="R54" s="62">
        <f>VLOOKUP($C54,'HAR Stats'!$E$4:$L$386,2,0)</f>
        <v>1</v>
      </c>
      <c r="S54" s="62">
        <f>VLOOKUP($C54,'HAR Stats'!$E$4:$L$386,3,0)</f>
        <v>6</v>
      </c>
      <c r="T54" s="62">
        <f>VLOOKUP($C54,'HAR Stats'!$E$4:$L$386,4,0)</f>
        <v>4</v>
      </c>
      <c r="U54" s="62">
        <f>VLOOKUP($C54,'HAR Stats'!$E$4:$L$386,5,0)</f>
        <v>0</v>
      </c>
      <c r="V54" s="62">
        <f>VLOOKUP($C54,'HAR Stats'!$E$4:$L$386,6,0)</f>
        <v>0</v>
      </c>
      <c r="W54" s="62">
        <f>VLOOKUP($C54,'HAR Stats'!$E$4:$L$386,7,0)</f>
        <v>0</v>
      </c>
      <c r="X54" s="62">
        <f>VLOOKUP($C54,'HAR Stats'!$E$4:$L$386,8,0)</f>
        <v>0</v>
      </c>
      <c r="Y54" s="62">
        <f t="shared" si="0"/>
        <v>11</v>
      </c>
      <c r="Z54" s="62" t="s">
        <v>671</v>
      </c>
      <c r="AA54" s="63">
        <f>VLOOKUP($C54,'Planning Applications_LBCs'!$B$2:$G$345,2,0)</f>
        <v>2427</v>
      </c>
      <c r="AB54" s="63">
        <f>VLOOKUP($C54,'Planning Applications_LBCs'!$B$2:$G$345,3,0)</f>
        <v>2.795425667090216E-2</v>
      </c>
      <c r="AC54" s="63">
        <f>VLOOKUP($C54,'Planning Applications_LBCs'!$B$2:$G$345,4,0)</f>
        <v>111</v>
      </c>
      <c r="AD54" s="63">
        <f>VLOOKUP($C54,'Planning Applications_LBCs'!$B$2:$G$345,5,0)</f>
        <v>7.7669902912621352E-2</v>
      </c>
      <c r="AE54" s="63">
        <f>VLOOKUP($C54,'Planning Applications_LBCs'!$B$2:$G$345,6,0)</f>
        <v>17</v>
      </c>
      <c r="AF54" s="63">
        <f>VLOOKUP($C54,'LA Staffing'!$A:$D,2,0)</f>
        <v>2</v>
      </c>
      <c r="AG54" s="63" t="str">
        <f>VLOOKUP($C54,'LA Staffing'!$A:$D,3,0)</f>
        <v>Down 1</v>
      </c>
      <c r="AH54" s="99">
        <f>VLOOKUP($C54,'LA Staffing'!$A:$D,4,0)</f>
        <v>4.8</v>
      </c>
    </row>
    <row r="55" spans="1:34" ht="17.649999999999999" customHeight="1">
      <c r="A55" s="61" t="s">
        <v>64</v>
      </c>
      <c r="B55" s="61" t="s">
        <v>67</v>
      </c>
      <c r="C55" s="62" t="s">
        <v>82</v>
      </c>
      <c r="D55" s="63">
        <f>VLOOKUP($C55,NHLE!$A$1:$P$327,4,0)</f>
        <v>21</v>
      </c>
      <c r="E55" s="63">
        <f>VLOOKUP($C55,NHLE!$A$1:$P$327,5,0)</f>
        <v>42</v>
      </c>
      <c r="F55" s="63">
        <f>VLOOKUP($C55,NHLE!$A$1:$P$327,6,0)</f>
        <v>944</v>
      </c>
      <c r="G55" s="63">
        <f>VLOOKUP($C55,NHLE!$A$1:$P$327,7,0)</f>
        <v>1007</v>
      </c>
      <c r="H55" s="63">
        <f>VLOOKUP($C55,NHLE!$A$1:$P$327,8,0)</f>
        <v>19</v>
      </c>
      <c r="I55" s="63">
        <f>VLOOKUP($C55,NHLE!$A$1:$P$327,9,0)</f>
        <v>0</v>
      </c>
      <c r="J55" s="63">
        <f>VLOOKUP($C55,NHLE!$A$1:$P$327,10,0)</f>
        <v>1</v>
      </c>
      <c r="K55" s="63">
        <f>VLOOKUP($C55,NHLE!$A$1:$P$327,11,0)</f>
        <v>5</v>
      </c>
      <c r="L55" s="63">
        <f>VLOOKUP($C55,NHLE!$A$1:$P$327,12,0)</f>
        <v>6</v>
      </c>
      <c r="M55" s="63">
        <f>VLOOKUP($C55,NHLE!$A$1:$P$327,13,0)</f>
        <v>0</v>
      </c>
      <c r="N55" s="63">
        <f>VLOOKUP($C55,NHLE!$A$1:$P$327,14,0)</f>
        <v>0</v>
      </c>
      <c r="O55" s="63">
        <f>VLOOKUP($C55,NHLE!$A$1:$P$327,15,0)</f>
        <v>0</v>
      </c>
      <c r="P55" s="63">
        <f>VLOOKUP($C55,NHLE!$A$1:$P$327,16,0)</f>
        <v>0</v>
      </c>
      <c r="Q55" s="64"/>
      <c r="R55" s="62">
        <f>VLOOKUP($C55,'HAR Stats'!$E$4:$L$386,2,0)</f>
        <v>0</v>
      </c>
      <c r="S55" s="62">
        <f>VLOOKUP($C55,'HAR Stats'!$E$4:$L$386,3,0)</f>
        <v>1</v>
      </c>
      <c r="T55" s="62">
        <f>VLOOKUP($C55,'HAR Stats'!$E$4:$L$386,4,0)</f>
        <v>0</v>
      </c>
      <c r="U55" s="62">
        <f>VLOOKUP($C55,'HAR Stats'!$E$4:$L$386,5,0)</f>
        <v>1</v>
      </c>
      <c r="V55" s="62">
        <f>VLOOKUP($C55,'HAR Stats'!$E$4:$L$386,6,0)</f>
        <v>0</v>
      </c>
      <c r="W55" s="62">
        <f>VLOOKUP($C55,'HAR Stats'!$E$4:$L$386,7,0)</f>
        <v>0</v>
      </c>
      <c r="X55" s="62">
        <f>VLOOKUP($C55,'HAR Stats'!$E$4:$L$386,8,0)</f>
        <v>1</v>
      </c>
      <c r="Y55" s="62">
        <f t="shared" si="0"/>
        <v>3</v>
      </c>
      <c r="Z55" s="62" t="s">
        <v>673</v>
      </c>
      <c r="AA55" s="63">
        <f>VLOOKUP($C55,'Planning Applications_LBCs'!$B$2:$G$345,2,0)</f>
        <v>1794</v>
      </c>
      <c r="AB55" s="63">
        <f>VLOOKUP($C55,'Planning Applications_LBCs'!$B$2:$G$345,3,0)</f>
        <v>-5.4296257248286767E-2</v>
      </c>
      <c r="AC55" s="63">
        <f>VLOOKUP($C55,'Planning Applications_LBCs'!$B$2:$G$345,4,0)</f>
        <v>87</v>
      </c>
      <c r="AD55" s="63">
        <f>VLOOKUP($C55,'Planning Applications_LBCs'!$B$2:$G$345,5,0)</f>
        <v>-6.4516129032258063E-2</v>
      </c>
      <c r="AE55" s="63">
        <f>VLOOKUP($C55,'Planning Applications_LBCs'!$B$2:$G$345,6,0)</f>
        <v>9</v>
      </c>
      <c r="AF55" s="63">
        <f>VLOOKUP($C55,'LA Staffing'!$A:$D,2,0)</f>
        <v>1</v>
      </c>
      <c r="AG55" s="63" t="s">
        <v>1023</v>
      </c>
      <c r="AH55" s="99" t="str">
        <f>VLOOKUP($C55,'LA Staffing'!$A:$D,4,0)</f>
        <v>Advised by Essex County Council (Place Services)</v>
      </c>
    </row>
    <row r="56" spans="1:34" ht="17.649999999999999" customHeight="1">
      <c r="A56" s="61" t="s">
        <v>64</v>
      </c>
      <c r="B56" s="61" t="s">
        <v>83</v>
      </c>
      <c r="C56" s="62" t="s">
        <v>84</v>
      </c>
      <c r="D56" s="63">
        <f>VLOOKUP($C56,NHLE!$A$1:$P$327,4,0)</f>
        <v>68</v>
      </c>
      <c r="E56" s="63">
        <f>VLOOKUP($C56,NHLE!$A$1:$P$327,5,0)</f>
        <v>43</v>
      </c>
      <c r="F56" s="63">
        <f>VLOOKUP($C56,NHLE!$A$1:$P$327,6,0)</f>
        <v>815</v>
      </c>
      <c r="G56" s="63">
        <f>VLOOKUP($C56,NHLE!$A$1:$P$327,7,0)</f>
        <v>926</v>
      </c>
      <c r="H56" s="63">
        <f>VLOOKUP($C56,NHLE!$A$1:$P$327,8,0)</f>
        <v>70</v>
      </c>
      <c r="I56" s="63">
        <f>VLOOKUP($C56,NHLE!$A$1:$P$327,9,0)</f>
        <v>0</v>
      </c>
      <c r="J56" s="63">
        <f>VLOOKUP($C56,NHLE!$A$1:$P$327,10,0)</f>
        <v>3</v>
      </c>
      <c r="K56" s="63">
        <f>VLOOKUP($C56,NHLE!$A$1:$P$327,11,0)</f>
        <v>1</v>
      </c>
      <c r="L56" s="63">
        <f>VLOOKUP($C56,NHLE!$A$1:$P$327,12,0)</f>
        <v>4</v>
      </c>
      <c r="M56" s="63">
        <f>VLOOKUP($C56,NHLE!$A$1:$P$327,13,0)</f>
        <v>0</v>
      </c>
      <c r="N56" s="63">
        <f>VLOOKUP($C56,NHLE!$A$1:$P$327,14,0)</f>
        <v>0</v>
      </c>
      <c r="O56" s="63">
        <f>VLOOKUP($C56,NHLE!$A$1:$P$327,15,0)</f>
        <v>0</v>
      </c>
      <c r="P56" s="63">
        <f>VLOOKUP($C56,NHLE!$A$1:$P$327,16,0)</f>
        <v>0</v>
      </c>
      <c r="Q56" s="64"/>
      <c r="R56" s="62">
        <f>VLOOKUP($C56,'HAR Stats'!$E$4:$L$386,2,0)</f>
        <v>4</v>
      </c>
      <c r="S56" s="62">
        <f>VLOOKUP($C56,'HAR Stats'!$E$4:$L$386,3,0)</f>
        <v>0</v>
      </c>
      <c r="T56" s="62">
        <f>VLOOKUP($C56,'HAR Stats'!$E$4:$L$386,4,0)</f>
        <v>19</v>
      </c>
      <c r="U56" s="62">
        <f>VLOOKUP($C56,'HAR Stats'!$E$4:$L$386,5,0)</f>
        <v>0</v>
      </c>
      <c r="V56" s="62">
        <f>VLOOKUP($C56,'HAR Stats'!$E$4:$L$386,6,0)</f>
        <v>0</v>
      </c>
      <c r="W56" s="62">
        <f>VLOOKUP($C56,'HAR Stats'!$E$4:$L$386,7,0)</f>
        <v>0</v>
      </c>
      <c r="X56" s="62">
        <f>VLOOKUP($C56,'HAR Stats'!$E$4:$L$386,8,0)</f>
        <v>0</v>
      </c>
      <c r="Y56" s="62">
        <f t="shared" si="0"/>
        <v>23</v>
      </c>
      <c r="Z56" s="62" t="s">
        <v>671</v>
      </c>
      <c r="AA56" s="63">
        <f>VLOOKUP($C56,'Planning Applications_LBCs'!$B$2:$G$345,2,0)</f>
        <v>1004</v>
      </c>
      <c r="AB56" s="63">
        <f>VLOOKUP($C56,'Planning Applications_LBCs'!$B$2:$G$345,3,0)</f>
        <v>-0.10196779964221825</v>
      </c>
      <c r="AC56" s="63">
        <f>VLOOKUP($C56,'Planning Applications_LBCs'!$B$2:$G$345,4,0)</f>
        <v>48</v>
      </c>
      <c r="AD56" s="63">
        <f>VLOOKUP($C56,'Planning Applications_LBCs'!$B$2:$G$345,5,0)</f>
        <v>-0.28358208955223879</v>
      </c>
      <c r="AE56" s="63">
        <f>VLOOKUP($C56,'Planning Applications_LBCs'!$B$2:$G$345,6,0)</f>
        <v>0</v>
      </c>
      <c r="AF56" s="63">
        <f>VLOOKUP($C56,'LA Staffing'!$A:$D,2,0)</f>
        <v>2</v>
      </c>
      <c r="AG56" s="63" t="s">
        <v>1023</v>
      </c>
      <c r="AH56" s="99">
        <f>VLOOKUP($C56,'LA Staffing'!$A:$D,4,0)</f>
        <v>1.25</v>
      </c>
    </row>
    <row r="57" spans="1:34" ht="17.649999999999999" customHeight="1">
      <c r="A57" s="61" t="s">
        <v>64</v>
      </c>
      <c r="B57" s="61" t="s">
        <v>67</v>
      </c>
      <c r="C57" s="62" t="s">
        <v>85</v>
      </c>
      <c r="D57" s="63">
        <f>VLOOKUP($C57,NHLE!$A$1:$P$327,4,0)</f>
        <v>41</v>
      </c>
      <c r="E57" s="63">
        <f>VLOOKUP($C57,NHLE!$A$1:$P$327,5,0)</f>
        <v>104</v>
      </c>
      <c r="F57" s="63">
        <f>VLOOKUP($C57,NHLE!$A$1:$P$327,6,0)</f>
        <v>1415</v>
      </c>
      <c r="G57" s="63">
        <f>VLOOKUP($C57,NHLE!$A$1:$P$327,7,0)</f>
        <v>1560</v>
      </c>
      <c r="H57" s="63">
        <f>VLOOKUP($C57,NHLE!$A$1:$P$327,8,0)</f>
        <v>45</v>
      </c>
      <c r="I57" s="63">
        <f>VLOOKUP($C57,NHLE!$A$1:$P$327,9,0)</f>
        <v>0</v>
      </c>
      <c r="J57" s="63">
        <f>VLOOKUP($C57,NHLE!$A$1:$P$327,10,0)</f>
        <v>0</v>
      </c>
      <c r="K57" s="63">
        <f>VLOOKUP($C57,NHLE!$A$1:$P$327,11,0)</f>
        <v>3</v>
      </c>
      <c r="L57" s="63">
        <f>VLOOKUP($C57,NHLE!$A$1:$P$327,12,0)</f>
        <v>3</v>
      </c>
      <c r="M57" s="63">
        <f>VLOOKUP($C57,NHLE!$A$1:$P$327,13,0)</f>
        <v>0</v>
      </c>
      <c r="N57" s="63">
        <f>VLOOKUP($C57,NHLE!$A$1:$P$327,14,0)</f>
        <v>0</v>
      </c>
      <c r="O57" s="63">
        <f>VLOOKUP($C57,NHLE!$A$1:$P$327,15,0)</f>
        <v>0</v>
      </c>
      <c r="P57" s="63">
        <f>VLOOKUP($C57,NHLE!$A$1:$P$327,16,0)</f>
        <v>0</v>
      </c>
      <c r="Q57" s="64"/>
      <c r="R57" s="62">
        <f>VLOOKUP($C57,'HAR Stats'!$E$4:$L$386,2,0)</f>
        <v>2</v>
      </c>
      <c r="S57" s="62">
        <f>VLOOKUP($C57,'HAR Stats'!$E$4:$L$386,3,0)</f>
        <v>1</v>
      </c>
      <c r="T57" s="62">
        <f>VLOOKUP($C57,'HAR Stats'!$E$4:$L$386,4,0)</f>
        <v>2</v>
      </c>
      <c r="U57" s="62">
        <f>VLOOKUP($C57,'HAR Stats'!$E$4:$L$386,5,0)</f>
        <v>0</v>
      </c>
      <c r="V57" s="62">
        <f>VLOOKUP($C57,'HAR Stats'!$E$4:$L$386,6,0)</f>
        <v>0</v>
      </c>
      <c r="W57" s="62">
        <f>VLOOKUP($C57,'HAR Stats'!$E$4:$L$386,7,0)</f>
        <v>0</v>
      </c>
      <c r="X57" s="62">
        <f>VLOOKUP($C57,'HAR Stats'!$E$4:$L$386,8,0)</f>
        <v>3</v>
      </c>
      <c r="Y57" s="62">
        <f t="shared" si="0"/>
        <v>8</v>
      </c>
      <c r="Z57" s="62" t="s">
        <v>671</v>
      </c>
      <c r="AA57" s="63">
        <f>VLOOKUP($C57,'Planning Applications_LBCs'!$B$2:$G$345,2,0)</f>
        <v>1486</v>
      </c>
      <c r="AB57" s="63">
        <f>VLOOKUP($C57,'Planning Applications_LBCs'!$B$2:$G$345,3,0)</f>
        <v>-2.0147750167897917E-3</v>
      </c>
      <c r="AC57" s="63">
        <f>VLOOKUP($C57,'Planning Applications_LBCs'!$B$2:$G$345,4,0)</f>
        <v>67</v>
      </c>
      <c r="AD57" s="63">
        <f>VLOOKUP($C57,'Planning Applications_LBCs'!$B$2:$G$345,5,0)</f>
        <v>-0.27956989247311825</v>
      </c>
      <c r="AE57" s="63">
        <f>VLOOKUP($C57,'Planning Applications_LBCs'!$B$2:$G$345,6,0)</f>
        <v>7</v>
      </c>
      <c r="AF57" s="63">
        <f>VLOOKUP($C57,'LA Staffing'!$A:$D,2,0)</f>
        <v>2.2000000000000002</v>
      </c>
      <c r="AG57" s="63" t="str">
        <f>VLOOKUP($C57,'LA Staffing'!$A:$D,3,0)</f>
        <v>Down 0.8</v>
      </c>
      <c r="AH57" s="99">
        <f>VLOOKUP($C57,'LA Staffing'!$A:$D,4,0)</f>
        <v>1.35</v>
      </c>
    </row>
    <row r="58" spans="1:34" ht="17.649999999999999" customHeight="1">
      <c r="A58" s="61" t="s">
        <v>64</v>
      </c>
      <c r="B58" s="61" t="s">
        <v>76</v>
      </c>
      <c r="C58" s="62" t="s">
        <v>86</v>
      </c>
      <c r="D58" s="63">
        <f>VLOOKUP($C58,NHLE!$A$1:$P$327,4,0)</f>
        <v>12</v>
      </c>
      <c r="E58" s="63">
        <f>VLOOKUP($C58,NHLE!$A$1:$P$327,5,0)</f>
        <v>57</v>
      </c>
      <c r="F58" s="63">
        <f>VLOOKUP($C58,NHLE!$A$1:$P$327,6,0)</f>
        <v>841</v>
      </c>
      <c r="G58" s="63">
        <f>VLOOKUP($C58,NHLE!$A$1:$P$327,7,0)</f>
        <v>910</v>
      </c>
      <c r="H58" s="63">
        <f>VLOOKUP($C58,NHLE!$A$1:$P$327,8,0)</f>
        <v>32</v>
      </c>
      <c r="I58" s="63">
        <f>VLOOKUP($C58,NHLE!$A$1:$P$327,9,0)</f>
        <v>0</v>
      </c>
      <c r="J58" s="63">
        <f>VLOOKUP($C58,NHLE!$A$1:$P$327,10,0)</f>
        <v>2</v>
      </c>
      <c r="K58" s="63">
        <f>VLOOKUP($C58,NHLE!$A$1:$P$327,11,0)</f>
        <v>3</v>
      </c>
      <c r="L58" s="63">
        <f>VLOOKUP($C58,NHLE!$A$1:$P$327,12,0)</f>
        <v>5</v>
      </c>
      <c r="M58" s="63">
        <f>VLOOKUP($C58,NHLE!$A$1:$P$327,13,0)</f>
        <v>0</v>
      </c>
      <c r="N58" s="63">
        <f>VLOOKUP($C58,NHLE!$A$1:$P$327,14,0)</f>
        <v>0</v>
      </c>
      <c r="O58" s="63">
        <f>VLOOKUP($C58,NHLE!$A$1:$P$327,15,0)</f>
        <v>0</v>
      </c>
      <c r="P58" s="63">
        <f>VLOOKUP($C58,NHLE!$A$1:$P$327,16,0)</f>
        <v>0</v>
      </c>
      <c r="Q58" s="64"/>
      <c r="R58" s="62">
        <f>VLOOKUP($C58,'HAR Stats'!$E$4:$L$386,2,0)</f>
        <v>0</v>
      </c>
      <c r="S58" s="62">
        <f>VLOOKUP($C58,'HAR Stats'!$E$4:$L$386,3,0)</f>
        <v>1</v>
      </c>
      <c r="T58" s="62">
        <f>VLOOKUP($C58,'HAR Stats'!$E$4:$L$386,4,0)</f>
        <v>0</v>
      </c>
      <c r="U58" s="62">
        <f>VLOOKUP($C58,'HAR Stats'!$E$4:$L$386,5,0)</f>
        <v>0</v>
      </c>
      <c r="V58" s="62">
        <f>VLOOKUP($C58,'HAR Stats'!$E$4:$L$386,6,0)</f>
        <v>0</v>
      </c>
      <c r="W58" s="62">
        <f>VLOOKUP($C58,'HAR Stats'!$E$4:$L$386,7,0)</f>
        <v>0</v>
      </c>
      <c r="X58" s="62">
        <f>VLOOKUP($C58,'HAR Stats'!$E$4:$L$386,8,0)</f>
        <v>0</v>
      </c>
      <c r="Y58" s="62">
        <f t="shared" si="0"/>
        <v>1</v>
      </c>
      <c r="Z58" s="62" t="s">
        <v>673</v>
      </c>
      <c r="AA58" s="63">
        <f>VLOOKUP($C58,'Planning Applications_LBCs'!$B$2:$G$345,2,0)</f>
        <v>1564</v>
      </c>
      <c r="AB58" s="63">
        <f>VLOOKUP($C58,'Planning Applications_LBCs'!$B$2:$G$345,3,0)</f>
        <v>1.1642949547218629E-2</v>
      </c>
      <c r="AC58" s="63">
        <f>VLOOKUP($C58,'Planning Applications_LBCs'!$B$2:$G$345,4,0)</f>
        <v>104</v>
      </c>
      <c r="AD58" s="63">
        <f>VLOOKUP($C58,'Planning Applications_LBCs'!$B$2:$G$345,5,0)</f>
        <v>-0.12605042016806722</v>
      </c>
      <c r="AE58" s="63">
        <f>VLOOKUP($C58,'Planning Applications_LBCs'!$B$2:$G$345,6,0)</f>
        <v>8</v>
      </c>
      <c r="AF58" s="63">
        <f>VLOOKUP($C58,'LA Staffing'!$A:$D,2,0)</f>
        <v>1.8</v>
      </c>
      <c r="AG58" s="63" t="s">
        <v>1023</v>
      </c>
      <c r="AH58" s="99" t="str">
        <f>VLOOKUP($C58,'LA Staffing'!$A:$D,4,0)</f>
        <v>Advised by Hertfordshire County Council</v>
      </c>
    </row>
    <row r="59" spans="1:34" ht="17.649999999999999" customHeight="1">
      <c r="A59" s="61" t="s">
        <v>64</v>
      </c>
      <c r="B59" s="61" t="s">
        <v>78</v>
      </c>
      <c r="C59" s="62" t="s">
        <v>87</v>
      </c>
      <c r="D59" s="63">
        <f>VLOOKUP($C59,NHLE!$A$1:$P$327,4,0)</f>
        <v>48</v>
      </c>
      <c r="E59" s="63">
        <f>VLOOKUP($C59,NHLE!$A$1:$P$327,5,0)</f>
        <v>55</v>
      </c>
      <c r="F59" s="63">
        <f>VLOOKUP($C59,NHLE!$A$1:$P$327,6,0)</f>
        <v>869</v>
      </c>
      <c r="G59" s="63">
        <f>VLOOKUP($C59,NHLE!$A$1:$P$327,7,0)</f>
        <v>972</v>
      </c>
      <c r="H59" s="63">
        <f>VLOOKUP($C59,NHLE!$A$1:$P$327,8,0)</f>
        <v>49</v>
      </c>
      <c r="I59" s="63">
        <f>VLOOKUP($C59,NHLE!$A$1:$P$327,9,0)</f>
        <v>0</v>
      </c>
      <c r="J59" s="63">
        <f>VLOOKUP($C59,NHLE!$A$1:$P$327,10,0)</f>
        <v>1</v>
      </c>
      <c r="K59" s="63">
        <f>VLOOKUP($C59,NHLE!$A$1:$P$327,11,0)</f>
        <v>3</v>
      </c>
      <c r="L59" s="63">
        <f>VLOOKUP($C59,NHLE!$A$1:$P$327,12,0)</f>
        <v>4</v>
      </c>
      <c r="M59" s="63">
        <f>VLOOKUP($C59,NHLE!$A$1:$P$327,13,0)</f>
        <v>0</v>
      </c>
      <c r="N59" s="63">
        <f>VLOOKUP($C59,NHLE!$A$1:$P$327,14,0)</f>
        <v>0</v>
      </c>
      <c r="O59" s="63">
        <f>VLOOKUP($C59,NHLE!$A$1:$P$327,15,0)</f>
        <v>0</v>
      </c>
      <c r="P59" s="63">
        <f>VLOOKUP($C59,NHLE!$A$1:$P$327,16,0)</f>
        <v>0</v>
      </c>
      <c r="Q59" s="64"/>
      <c r="R59" s="62">
        <f>VLOOKUP($C59,'HAR Stats'!$E$4:$L$386,2,0)</f>
        <v>0</v>
      </c>
      <c r="S59" s="62">
        <f>VLOOKUP($C59,'HAR Stats'!$E$4:$L$386,3,0)</f>
        <v>1</v>
      </c>
      <c r="T59" s="62">
        <f>VLOOKUP($C59,'HAR Stats'!$E$4:$L$386,4,0)</f>
        <v>15</v>
      </c>
      <c r="U59" s="62">
        <f>VLOOKUP($C59,'HAR Stats'!$E$4:$L$386,5,0)</f>
        <v>0</v>
      </c>
      <c r="V59" s="62">
        <f>VLOOKUP($C59,'HAR Stats'!$E$4:$L$386,6,0)</f>
        <v>0</v>
      </c>
      <c r="W59" s="62">
        <f>VLOOKUP($C59,'HAR Stats'!$E$4:$L$386,7,0)</f>
        <v>0</v>
      </c>
      <c r="X59" s="62">
        <f>VLOOKUP($C59,'HAR Stats'!$E$4:$L$386,8,0)</f>
        <v>0</v>
      </c>
      <c r="Y59" s="62">
        <f t="shared" si="0"/>
        <v>16</v>
      </c>
      <c r="Z59" s="62" t="s">
        <v>671</v>
      </c>
      <c r="AA59" s="63">
        <f>VLOOKUP($C59,'Planning Applications_LBCs'!$B$2:$G$345,2,0)</f>
        <v>1204</v>
      </c>
      <c r="AB59" s="63">
        <f>VLOOKUP($C59,'Planning Applications_LBCs'!$B$2:$G$345,3,0)</f>
        <v>4.878048780487805E-2</v>
      </c>
      <c r="AC59" s="63">
        <f>VLOOKUP($C59,'Planning Applications_LBCs'!$B$2:$G$345,4,0)</f>
        <v>55</v>
      </c>
      <c r="AD59" s="63">
        <f>VLOOKUP($C59,'Planning Applications_LBCs'!$B$2:$G$345,5,0)</f>
        <v>-0.17910447761194029</v>
      </c>
      <c r="AE59" s="63">
        <f>VLOOKUP($C59,'Planning Applications_LBCs'!$B$2:$G$345,6,0)</f>
        <v>0</v>
      </c>
      <c r="AF59" s="63">
        <f>VLOOKUP($C59,'LA Staffing'!$A:$D,2,0)</f>
        <v>1</v>
      </c>
      <c r="AG59" s="63" t="s">
        <v>1023</v>
      </c>
      <c r="AH59" s="99" t="str">
        <f>VLOOKUP($C59,'LA Staffing'!$A:$D,4,0)</f>
        <v>Advised by Cambridgeshire County Council</v>
      </c>
    </row>
    <row r="60" spans="1:34" ht="17.649999999999999" customHeight="1">
      <c r="A60" s="61" t="s">
        <v>64</v>
      </c>
      <c r="B60" s="61" t="s">
        <v>76</v>
      </c>
      <c r="C60" s="62" t="s">
        <v>88</v>
      </c>
      <c r="D60" s="63">
        <f>VLOOKUP($C60,NHLE!$A$1:$P$327,4,0)</f>
        <v>41</v>
      </c>
      <c r="E60" s="63">
        <f>VLOOKUP($C60,NHLE!$A$1:$P$327,5,0)</f>
        <v>200</v>
      </c>
      <c r="F60" s="63">
        <f>VLOOKUP($C60,NHLE!$A$1:$P$327,6,0)</f>
        <v>2779</v>
      </c>
      <c r="G60" s="63">
        <f>VLOOKUP($C60,NHLE!$A$1:$P$327,7,0)</f>
        <v>3020</v>
      </c>
      <c r="H60" s="63">
        <f>VLOOKUP($C60,NHLE!$A$1:$P$327,8,0)</f>
        <v>46</v>
      </c>
      <c r="I60" s="63">
        <f>VLOOKUP($C60,NHLE!$A$1:$P$327,9,0)</f>
        <v>0</v>
      </c>
      <c r="J60" s="63">
        <f>VLOOKUP($C60,NHLE!$A$1:$P$327,10,0)</f>
        <v>5</v>
      </c>
      <c r="K60" s="63">
        <f>VLOOKUP($C60,NHLE!$A$1:$P$327,11,0)</f>
        <v>11</v>
      </c>
      <c r="L60" s="63">
        <f>VLOOKUP($C60,NHLE!$A$1:$P$327,12,0)</f>
        <v>16</v>
      </c>
      <c r="M60" s="63">
        <f>VLOOKUP($C60,NHLE!$A$1:$P$327,13,0)</f>
        <v>0</v>
      </c>
      <c r="N60" s="63">
        <f>VLOOKUP($C60,NHLE!$A$1:$P$327,14,0)</f>
        <v>0</v>
      </c>
      <c r="O60" s="63">
        <f>VLOOKUP($C60,NHLE!$A$1:$P$327,15,0)</f>
        <v>0</v>
      </c>
      <c r="P60" s="63">
        <f>VLOOKUP($C60,NHLE!$A$1:$P$327,16,0)</f>
        <v>0</v>
      </c>
      <c r="Q60" s="64"/>
      <c r="R60" s="62">
        <f>VLOOKUP($C60,'HAR Stats'!$E$4:$L$386,2,0)</f>
        <v>2</v>
      </c>
      <c r="S60" s="62">
        <f>VLOOKUP($C60,'HAR Stats'!$E$4:$L$386,3,0)</f>
        <v>0</v>
      </c>
      <c r="T60" s="62">
        <f>VLOOKUP($C60,'HAR Stats'!$E$4:$L$386,4,0)</f>
        <v>2</v>
      </c>
      <c r="U60" s="62">
        <f>VLOOKUP($C60,'HAR Stats'!$E$4:$L$386,5,0)</f>
        <v>2</v>
      </c>
      <c r="V60" s="62">
        <f>VLOOKUP($C60,'HAR Stats'!$E$4:$L$386,6,0)</f>
        <v>0</v>
      </c>
      <c r="W60" s="62">
        <f>VLOOKUP($C60,'HAR Stats'!$E$4:$L$386,7,0)</f>
        <v>0</v>
      </c>
      <c r="X60" s="62">
        <f>VLOOKUP($C60,'HAR Stats'!$E$4:$L$386,8,0)</f>
        <v>0</v>
      </c>
      <c r="Y60" s="62">
        <f t="shared" si="0"/>
        <v>6</v>
      </c>
      <c r="Z60" s="62" t="s">
        <v>671</v>
      </c>
      <c r="AA60" s="63">
        <f>VLOOKUP($C60,'Planning Applications_LBCs'!$B$2:$G$345,2,0)</f>
        <v>1946</v>
      </c>
      <c r="AB60" s="63">
        <f>VLOOKUP($C60,'Planning Applications_LBCs'!$B$2:$G$345,3,0)</f>
        <v>-1.7667844522968199E-2</v>
      </c>
      <c r="AC60" s="63">
        <f>VLOOKUP($C60,'Planning Applications_LBCs'!$B$2:$G$345,4,0)</f>
        <v>224</v>
      </c>
      <c r="AD60" s="63">
        <f>VLOOKUP($C60,'Planning Applications_LBCs'!$B$2:$G$345,5,0)</f>
        <v>-0.17037037037037037</v>
      </c>
      <c r="AE60" s="63">
        <f>VLOOKUP($C60,'Planning Applications_LBCs'!$B$2:$G$345,6,0)</f>
        <v>30</v>
      </c>
      <c r="AF60" s="63">
        <f>VLOOKUP($C60,'LA Staffing'!$A:$D,2,0)</f>
        <v>2.6</v>
      </c>
      <c r="AG60" s="63" t="s">
        <v>1023</v>
      </c>
      <c r="AH60" s="99" t="str">
        <f>VLOOKUP($C60,'LA Staffing'!$A:$D,4,0)</f>
        <v>Advised by Hertfordshire County Council</v>
      </c>
    </row>
    <row r="61" spans="1:34" ht="17.649999999999999" customHeight="1">
      <c r="A61" s="61" t="s">
        <v>64</v>
      </c>
      <c r="B61" s="61" t="s">
        <v>67</v>
      </c>
      <c r="C61" s="62" t="s">
        <v>89</v>
      </c>
      <c r="D61" s="63">
        <f>VLOOKUP($C61,NHLE!$A$1:$P$327,4,0)</f>
        <v>15</v>
      </c>
      <c r="E61" s="63">
        <f>VLOOKUP($C61,NHLE!$A$1:$P$327,5,0)</f>
        <v>84</v>
      </c>
      <c r="F61" s="63">
        <f>VLOOKUP($C61,NHLE!$A$1:$P$327,6,0)</f>
        <v>1216</v>
      </c>
      <c r="G61" s="63">
        <f>VLOOKUP($C61,NHLE!$A$1:$P$327,7,0)</f>
        <v>1315</v>
      </c>
      <c r="H61" s="63">
        <f>VLOOKUP($C61,NHLE!$A$1:$P$327,8,0)</f>
        <v>35</v>
      </c>
      <c r="I61" s="63">
        <f>VLOOKUP($C61,NHLE!$A$1:$P$327,9,0)</f>
        <v>0</v>
      </c>
      <c r="J61" s="63">
        <f>VLOOKUP($C61,NHLE!$A$1:$P$327,10,0)</f>
        <v>1</v>
      </c>
      <c r="K61" s="63">
        <f>VLOOKUP($C61,NHLE!$A$1:$P$327,11,0)</f>
        <v>4</v>
      </c>
      <c r="L61" s="63">
        <f>VLOOKUP($C61,NHLE!$A$1:$P$327,12,0)</f>
        <v>5</v>
      </c>
      <c r="M61" s="63">
        <f>VLOOKUP($C61,NHLE!$A$1:$P$327,13,0)</f>
        <v>0</v>
      </c>
      <c r="N61" s="63">
        <f>VLOOKUP($C61,NHLE!$A$1:$P$327,14,0)</f>
        <v>0</v>
      </c>
      <c r="O61" s="63">
        <f>VLOOKUP($C61,NHLE!$A$1:$P$327,15,0)</f>
        <v>0</v>
      </c>
      <c r="P61" s="63">
        <f>VLOOKUP($C61,NHLE!$A$1:$P$327,16,0)</f>
        <v>0</v>
      </c>
      <c r="Q61" s="64"/>
      <c r="R61" s="62">
        <f>VLOOKUP($C61,'HAR Stats'!$E$4:$L$386,2,0)</f>
        <v>4</v>
      </c>
      <c r="S61" s="62">
        <f>VLOOKUP($C61,'HAR Stats'!$E$4:$L$386,3,0)</f>
        <v>1</v>
      </c>
      <c r="T61" s="62">
        <f>VLOOKUP($C61,'HAR Stats'!$E$4:$L$386,4,0)</f>
        <v>2</v>
      </c>
      <c r="U61" s="62">
        <f>VLOOKUP($C61,'HAR Stats'!$E$4:$L$386,5,0)</f>
        <v>0</v>
      </c>
      <c r="V61" s="62">
        <f>VLOOKUP($C61,'HAR Stats'!$E$4:$L$386,6,0)</f>
        <v>0</v>
      </c>
      <c r="W61" s="62">
        <f>VLOOKUP($C61,'HAR Stats'!$E$4:$L$386,7,0)</f>
        <v>0</v>
      </c>
      <c r="X61" s="62">
        <f>VLOOKUP($C61,'HAR Stats'!$E$4:$L$386,8,0)</f>
        <v>4</v>
      </c>
      <c r="Y61" s="62">
        <f t="shared" si="0"/>
        <v>11</v>
      </c>
      <c r="Z61" s="62" t="s">
        <v>673</v>
      </c>
      <c r="AA61" s="63">
        <f>VLOOKUP($C61,'Planning Applications_LBCs'!$B$2:$G$345,2,0)</f>
        <v>1818</v>
      </c>
      <c r="AB61" s="63">
        <f>VLOOKUP($C61,'Planning Applications_LBCs'!$B$2:$G$345,3,0)</f>
        <v>-8.7241003271537627E-3</v>
      </c>
      <c r="AC61" s="63">
        <f>VLOOKUP($C61,'Planning Applications_LBCs'!$B$2:$G$345,4,0)</f>
        <v>112</v>
      </c>
      <c r="AD61" s="63">
        <f>VLOOKUP($C61,'Planning Applications_LBCs'!$B$2:$G$345,5,0)</f>
        <v>9.0090090090090089E-3</v>
      </c>
      <c r="AE61" s="63">
        <f>VLOOKUP($C61,'Planning Applications_LBCs'!$B$2:$G$345,6,0)</f>
        <v>0</v>
      </c>
      <c r="AF61" s="63">
        <f>VLOOKUP($C61,'LA Staffing'!$A:$D,2,0)</f>
        <v>2</v>
      </c>
      <c r="AG61" s="63" t="s">
        <v>1023</v>
      </c>
      <c r="AH61" s="99" t="str">
        <f>VLOOKUP($C61,'LA Staffing'!$A:$D,4,0)</f>
        <v>Advised by Essex County Council (Place Services)</v>
      </c>
    </row>
    <row r="62" spans="1:34" ht="17.649999999999999" customHeight="1">
      <c r="A62" s="61" t="s">
        <v>64</v>
      </c>
      <c r="B62" s="61" t="s">
        <v>78</v>
      </c>
      <c r="C62" s="62" t="s">
        <v>90</v>
      </c>
      <c r="D62" s="63">
        <f>VLOOKUP($C62,NHLE!$A$1:$P$327,4,0)</f>
        <v>10</v>
      </c>
      <c r="E62" s="63">
        <f>VLOOKUP($C62,NHLE!$A$1:$P$327,5,0)</f>
        <v>41</v>
      </c>
      <c r="F62" s="63">
        <f>VLOOKUP($C62,NHLE!$A$1:$P$327,6,0)</f>
        <v>596</v>
      </c>
      <c r="G62" s="63">
        <f>VLOOKUP($C62,NHLE!$A$1:$P$327,7,0)</f>
        <v>647</v>
      </c>
      <c r="H62" s="63">
        <f>VLOOKUP($C62,NHLE!$A$1:$P$327,8,0)</f>
        <v>20</v>
      </c>
      <c r="I62" s="63">
        <f>VLOOKUP($C62,NHLE!$A$1:$P$327,9,0)</f>
        <v>0</v>
      </c>
      <c r="J62" s="63">
        <f>VLOOKUP($C62,NHLE!$A$1:$P$327,10,0)</f>
        <v>0</v>
      </c>
      <c r="K62" s="63">
        <f>VLOOKUP($C62,NHLE!$A$1:$P$327,11,0)</f>
        <v>1</v>
      </c>
      <c r="L62" s="63">
        <f>VLOOKUP($C62,NHLE!$A$1:$P$327,12,0)</f>
        <v>1</v>
      </c>
      <c r="M62" s="63">
        <f>VLOOKUP($C62,NHLE!$A$1:$P$327,13,0)</f>
        <v>0</v>
      </c>
      <c r="N62" s="63">
        <f>VLOOKUP($C62,NHLE!$A$1:$P$327,14,0)</f>
        <v>0</v>
      </c>
      <c r="O62" s="63">
        <f>VLOOKUP($C62,NHLE!$A$1:$P$327,15,0)</f>
        <v>0</v>
      </c>
      <c r="P62" s="63">
        <f>VLOOKUP($C62,NHLE!$A$1:$P$327,16,0)</f>
        <v>0</v>
      </c>
      <c r="Q62" s="64"/>
      <c r="R62" s="62">
        <f>VLOOKUP($C62,'HAR Stats'!$E$4:$L$386,2,0)</f>
        <v>1</v>
      </c>
      <c r="S62" s="62">
        <f>VLOOKUP($C62,'HAR Stats'!$E$4:$L$386,3,0)</f>
        <v>1</v>
      </c>
      <c r="T62" s="62">
        <f>VLOOKUP($C62,'HAR Stats'!$E$4:$L$386,4,0)</f>
        <v>7</v>
      </c>
      <c r="U62" s="62">
        <f>VLOOKUP($C62,'HAR Stats'!$E$4:$L$386,5,0)</f>
        <v>0</v>
      </c>
      <c r="V62" s="62">
        <f>VLOOKUP($C62,'HAR Stats'!$E$4:$L$386,6,0)</f>
        <v>0</v>
      </c>
      <c r="W62" s="62">
        <f>VLOOKUP($C62,'HAR Stats'!$E$4:$L$386,7,0)</f>
        <v>0</v>
      </c>
      <c r="X62" s="62">
        <f>VLOOKUP($C62,'HAR Stats'!$E$4:$L$386,8,0)</f>
        <v>5</v>
      </c>
      <c r="Y62" s="62">
        <f t="shared" si="0"/>
        <v>14</v>
      </c>
      <c r="Z62" s="62" t="s">
        <v>671</v>
      </c>
      <c r="AA62" s="63">
        <f>VLOOKUP($C62,'Planning Applications_LBCs'!$B$2:$G$345,2,0)</f>
        <v>869</v>
      </c>
      <c r="AB62" s="63">
        <f>VLOOKUP($C62,'Planning Applications_LBCs'!$B$2:$G$345,3,0)</f>
        <v>0.1141025641025641</v>
      </c>
      <c r="AC62" s="63">
        <f>VLOOKUP($C62,'Planning Applications_LBCs'!$B$2:$G$345,4,0)</f>
        <v>28</v>
      </c>
      <c r="AD62" s="63">
        <f>VLOOKUP($C62,'Planning Applications_LBCs'!$B$2:$G$345,5,0)</f>
        <v>-0.125</v>
      </c>
      <c r="AE62" s="63">
        <f>VLOOKUP($C62,'Planning Applications_LBCs'!$B$2:$G$345,6,0)</f>
        <v>2</v>
      </c>
      <c r="AF62" s="63">
        <f>VLOOKUP($C62,'LA Staffing'!$A:$D,2,0)</f>
        <v>1</v>
      </c>
      <c r="AG62" s="63" t="str">
        <f>VLOOKUP($C62,'LA Staffing'!$A:$D,3,0)</f>
        <v>Down 0.2</v>
      </c>
      <c r="AH62" s="99" t="str">
        <f>VLOOKUP($C62,'LA Staffing'!$A:$D,4,0)</f>
        <v>Advised by Cambridgeshire County Council</v>
      </c>
    </row>
    <row r="63" spans="1:34" ht="17.649999999999999" customHeight="1">
      <c r="A63" s="61" t="s">
        <v>64</v>
      </c>
      <c r="B63" s="61" t="s">
        <v>65</v>
      </c>
      <c r="C63" s="62" t="s">
        <v>91</v>
      </c>
      <c r="D63" s="63">
        <f>VLOOKUP($C63,NHLE!$A$1:$P$327,4,0)</f>
        <v>12</v>
      </c>
      <c r="E63" s="63">
        <f>VLOOKUP($C63,NHLE!$A$1:$P$327,5,0)</f>
        <v>24</v>
      </c>
      <c r="F63" s="63">
        <f>VLOOKUP($C63,NHLE!$A$1:$P$327,6,0)</f>
        <v>340</v>
      </c>
      <c r="G63" s="63">
        <f>VLOOKUP($C63,NHLE!$A$1:$P$327,7,0)</f>
        <v>376</v>
      </c>
      <c r="H63" s="63">
        <f>VLOOKUP($C63,NHLE!$A$1:$P$327,8,0)</f>
        <v>38</v>
      </c>
      <c r="I63" s="63">
        <f>VLOOKUP($C63,NHLE!$A$1:$P$327,9,0)</f>
        <v>0</v>
      </c>
      <c r="J63" s="63">
        <f>VLOOKUP($C63,NHLE!$A$1:$P$327,10,0)</f>
        <v>0</v>
      </c>
      <c r="K63" s="63">
        <f>VLOOKUP($C63,NHLE!$A$1:$P$327,11,0)</f>
        <v>0</v>
      </c>
      <c r="L63" s="63">
        <f>VLOOKUP($C63,NHLE!$A$1:$P$327,12,0)</f>
        <v>0</v>
      </c>
      <c r="M63" s="63">
        <f>VLOOKUP($C63,NHLE!$A$1:$P$327,13,0)</f>
        <v>0</v>
      </c>
      <c r="N63" s="63">
        <f>VLOOKUP($C63,NHLE!$A$1:$P$327,14,0)</f>
        <v>0</v>
      </c>
      <c r="O63" s="63">
        <f>VLOOKUP($C63,NHLE!$A$1:$P$327,15,0)</f>
        <v>0</v>
      </c>
      <c r="P63" s="63">
        <f>VLOOKUP($C63,NHLE!$A$1:$P$327,16,0)</f>
        <v>0</v>
      </c>
      <c r="Q63" s="64"/>
      <c r="R63" s="62">
        <f>VLOOKUP($C63,'HAR Stats'!$E$4:$L$386,2,0)</f>
        <v>0</v>
      </c>
      <c r="S63" s="62">
        <f>VLOOKUP($C63,'HAR Stats'!$E$4:$L$386,3,0)</f>
        <v>0</v>
      </c>
      <c r="T63" s="62">
        <f>VLOOKUP($C63,'HAR Stats'!$E$4:$L$386,4,0)</f>
        <v>5</v>
      </c>
      <c r="U63" s="62">
        <f>VLOOKUP($C63,'HAR Stats'!$E$4:$L$386,5,0)</f>
        <v>0</v>
      </c>
      <c r="V63" s="62">
        <f>VLOOKUP($C63,'HAR Stats'!$E$4:$L$386,6,0)</f>
        <v>0</v>
      </c>
      <c r="W63" s="62">
        <f>VLOOKUP($C63,'HAR Stats'!$E$4:$L$386,7,0)</f>
        <v>0</v>
      </c>
      <c r="X63" s="62">
        <f>VLOOKUP($C63,'HAR Stats'!$E$4:$L$386,8,0)</f>
        <v>1</v>
      </c>
      <c r="Y63" s="62">
        <f t="shared" si="0"/>
        <v>6</v>
      </c>
      <c r="Z63" s="62" t="s">
        <v>673</v>
      </c>
      <c r="AA63" s="63">
        <f>VLOOKUP($C63,'Planning Applications_LBCs'!$B$2:$G$345,2,0)</f>
        <v>417</v>
      </c>
      <c r="AB63" s="63">
        <f>VLOOKUP($C63,'Planning Applications_LBCs'!$B$2:$G$345,3,0)</f>
        <v>-5.2272727272727269E-2</v>
      </c>
      <c r="AC63" s="63">
        <f>VLOOKUP($C63,'Planning Applications_LBCs'!$B$2:$G$345,4,0)</f>
        <v>22</v>
      </c>
      <c r="AD63" s="63">
        <f>VLOOKUP($C63,'Planning Applications_LBCs'!$B$2:$G$345,5,0)</f>
        <v>0</v>
      </c>
      <c r="AE63" s="63">
        <f>VLOOKUP($C63,'Planning Applications_LBCs'!$B$2:$G$345,6,0)</f>
        <v>0</v>
      </c>
      <c r="AF63" s="63">
        <f>VLOOKUP($C63,'LA Staffing'!$A:$D,2,0)</f>
        <v>0.2</v>
      </c>
      <c r="AG63" s="63" t="s">
        <v>1023</v>
      </c>
      <c r="AH63" s="99" t="str">
        <f>VLOOKUP($C63,'LA Staffing'!$A:$D,4,0)</f>
        <v>Advised by Suffolk County Council</v>
      </c>
    </row>
    <row r="64" spans="1:34" ht="17.649999999999999" customHeight="1">
      <c r="A64" s="61" t="s">
        <v>64</v>
      </c>
      <c r="B64" s="61" t="s">
        <v>72</v>
      </c>
      <c r="C64" s="62" t="s">
        <v>92</v>
      </c>
      <c r="D64" s="63">
        <f>VLOOKUP($C64,NHLE!$A$1:$P$327,4,0)</f>
        <v>13</v>
      </c>
      <c r="E64" s="63">
        <f>VLOOKUP($C64,NHLE!$A$1:$P$327,5,0)</f>
        <v>46</v>
      </c>
      <c r="F64" s="63">
        <f>VLOOKUP($C64,NHLE!$A$1:$P$327,6,0)</f>
        <v>369</v>
      </c>
      <c r="G64" s="63">
        <f>VLOOKUP($C64,NHLE!$A$1:$P$327,7,0)</f>
        <v>428</v>
      </c>
      <c r="H64" s="63">
        <f>VLOOKUP($C64,NHLE!$A$1:$P$327,8,0)</f>
        <v>14</v>
      </c>
      <c r="I64" s="63">
        <f>VLOOKUP($C64,NHLE!$A$1:$P$327,9,0)</f>
        <v>0</v>
      </c>
      <c r="J64" s="63">
        <f>VLOOKUP($C64,NHLE!$A$1:$P$327,10,0)</f>
        <v>0</v>
      </c>
      <c r="K64" s="63">
        <f>VLOOKUP($C64,NHLE!$A$1:$P$327,11,0)</f>
        <v>1</v>
      </c>
      <c r="L64" s="63">
        <f>VLOOKUP($C64,NHLE!$A$1:$P$327,12,0)</f>
        <v>1</v>
      </c>
      <c r="M64" s="63">
        <f>VLOOKUP($C64,NHLE!$A$1:$P$327,13,0)</f>
        <v>0</v>
      </c>
      <c r="N64" s="63">
        <f>VLOOKUP($C64,NHLE!$A$1:$P$327,14,0)</f>
        <v>0</v>
      </c>
      <c r="O64" s="63">
        <f>VLOOKUP($C64,NHLE!$A$1:$P$327,15,0)</f>
        <v>0</v>
      </c>
      <c r="P64" s="63">
        <f>VLOOKUP($C64,NHLE!$A$1:$P$327,16,0)</f>
        <v>0</v>
      </c>
      <c r="Q64" s="64"/>
      <c r="R64" s="62">
        <f>VLOOKUP($C64,'HAR Stats'!$E$4:$L$386,2,0)</f>
        <v>3</v>
      </c>
      <c r="S64" s="62">
        <f>VLOOKUP($C64,'HAR Stats'!$E$4:$L$386,3,0)</f>
        <v>6</v>
      </c>
      <c r="T64" s="62">
        <f>VLOOKUP($C64,'HAR Stats'!$E$4:$L$386,4,0)</f>
        <v>0</v>
      </c>
      <c r="U64" s="62">
        <f>VLOOKUP($C64,'HAR Stats'!$E$4:$L$386,5,0)</f>
        <v>0</v>
      </c>
      <c r="V64" s="62">
        <f>VLOOKUP($C64,'HAR Stats'!$E$4:$L$386,6,0)</f>
        <v>0</v>
      </c>
      <c r="W64" s="62">
        <f>VLOOKUP($C64,'HAR Stats'!$E$4:$L$386,7,0)</f>
        <v>0</v>
      </c>
      <c r="X64" s="62">
        <f>VLOOKUP($C64,'HAR Stats'!$E$4:$L$386,8,0)</f>
        <v>3</v>
      </c>
      <c r="Y64" s="62">
        <f t="shared" si="0"/>
        <v>12</v>
      </c>
      <c r="Z64" s="62" t="s">
        <v>671</v>
      </c>
      <c r="AA64" s="63">
        <f>VLOOKUP($C64,'Planning Applications_LBCs'!$B$2:$G$345,2,0)</f>
        <v>624</v>
      </c>
      <c r="AB64" s="63">
        <f>VLOOKUP($C64,'Planning Applications_LBCs'!$B$2:$G$345,3,0)</f>
        <v>-4.5871559633027525E-2</v>
      </c>
      <c r="AC64" s="63">
        <f>VLOOKUP($C64,'Planning Applications_LBCs'!$B$2:$G$345,4,0)</f>
        <v>19</v>
      </c>
      <c r="AD64" s="63">
        <f>VLOOKUP($C64,'Planning Applications_LBCs'!$B$2:$G$345,5,0)</f>
        <v>-0.05</v>
      </c>
      <c r="AE64" s="63">
        <f>VLOOKUP($C64,'Planning Applications_LBCs'!$B$2:$G$345,6,0)</f>
        <v>0</v>
      </c>
      <c r="AF64" s="63">
        <f>VLOOKUP($C64,'LA Staffing'!$A:$D,2,0)</f>
        <v>2</v>
      </c>
      <c r="AG64" s="63" t="s">
        <v>1023</v>
      </c>
      <c r="AH64" s="99" t="str">
        <f>VLOOKUP($C64,'LA Staffing'!$A:$D,4,0)</f>
        <v>Advised by Norfolk County Council</v>
      </c>
    </row>
    <row r="65" spans="1:34" ht="17.649999999999999" customHeight="1">
      <c r="A65" s="61" t="s">
        <v>64</v>
      </c>
      <c r="B65" s="61" t="s">
        <v>67</v>
      </c>
      <c r="C65" s="62" t="s">
        <v>93</v>
      </c>
      <c r="D65" s="63">
        <f>VLOOKUP($C65,NHLE!$A$1:$P$327,4,0)</f>
        <v>5</v>
      </c>
      <c r="E65" s="63">
        <f>VLOOKUP($C65,NHLE!$A$1:$P$327,5,0)</f>
        <v>8</v>
      </c>
      <c r="F65" s="63">
        <f>VLOOKUP($C65,NHLE!$A$1:$P$327,6,0)</f>
        <v>166</v>
      </c>
      <c r="G65" s="63">
        <f>VLOOKUP($C65,NHLE!$A$1:$P$327,7,0)</f>
        <v>179</v>
      </c>
      <c r="H65" s="63">
        <f>VLOOKUP($C65,NHLE!$A$1:$P$327,8,0)</f>
        <v>12</v>
      </c>
      <c r="I65" s="63">
        <f>VLOOKUP($C65,NHLE!$A$1:$P$327,9,0)</f>
        <v>0</v>
      </c>
      <c r="J65" s="63">
        <f>VLOOKUP($C65,NHLE!$A$1:$P$327,10,0)</f>
        <v>0</v>
      </c>
      <c r="K65" s="63">
        <f>VLOOKUP($C65,NHLE!$A$1:$P$327,11,0)</f>
        <v>1</v>
      </c>
      <c r="L65" s="63">
        <f>VLOOKUP($C65,NHLE!$A$1:$P$327,12,0)</f>
        <v>1</v>
      </c>
      <c r="M65" s="63">
        <f>VLOOKUP($C65,NHLE!$A$1:$P$327,13,0)</f>
        <v>0</v>
      </c>
      <c r="N65" s="63">
        <f>VLOOKUP($C65,NHLE!$A$1:$P$327,14,0)</f>
        <v>0</v>
      </c>
      <c r="O65" s="63">
        <f>VLOOKUP($C65,NHLE!$A$1:$P$327,15,0)</f>
        <v>0</v>
      </c>
      <c r="P65" s="63">
        <f>VLOOKUP($C65,NHLE!$A$1:$P$327,16,0)</f>
        <v>0</v>
      </c>
      <c r="Q65" s="64"/>
      <c r="R65" s="62">
        <f>VLOOKUP($C65,'HAR Stats'!$E$4:$L$386,2,0)</f>
        <v>0</v>
      </c>
      <c r="S65" s="62">
        <f>VLOOKUP($C65,'HAR Stats'!$E$4:$L$386,3,0)</f>
        <v>0</v>
      </c>
      <c r="T65" s="62">
        <f>VLOOKUP($C65,'HAR Stats'!$E$4:$L$386,4,0)</f>
        <v>1</v>
      </c>
      <c r="U65" s="62">
        <f>VLOOKUP($C65,'HAR Stats'!$E$4:$L$386,5,0)</f>
        <v>0</v>
      </c>
      <c r="V65" s="62">
        <f>VLOOKUP($C65,'HAR Stats'!$E$4:$L$386,6,0)</f>
        <v>0</v>
      </c>
      <c r="W65" s="62">
        <f>VLOOKUP($C65,'HAR Stats'!$E$4:$L$386,7,0)</f>
        <v>0</v>
      </c>
      <c r="X65" s="62">
        <f>VLOOKUP($C65,'HAR Stats'!$E$4:$L$386,8,0)</f>
        <v>0</v>
      </c>
      <c r="Y65" s="62">
        <f t="shared" si="0"/>
        <v>1</v>
      </c>
      <c r="Z65" s="62" t="s">
        <v>673</v>
      </c>
      <c r="AA65" s="63">
        <f>VLOOKUP($C65,'Planning Applications_LBCs'!$B$2:$G$345,2,0)</f>
        <v>329</v>
      </c>
      <c r="AB65" s="63">
        <f>VLOOKUP($C65,'Planning Applications_LBCs'!$B$2:$G$345,3,0)</f>
        <v>3.4591194968553458E-2</v>
      </c>
      <c r="AC65" s="63">
        <f>VLOOKUP($C65,'Planning Applications_LBCs'!$B$2:$G$345,4,0)</f>
        <v>7</v>
      </c>
      <c r="AD65" s="63">
        <f>VLOOKUP($C65,'Planning Applications_LBCs'!$B$2:$G$345,5,0)</f>
        <v>-0.66666666666666663</v>
      </c>
      <c r="AE65" s="63">
        <f>VLOOKUP($C65,'Planning Applications_LBCs'!$B$2:$G$345,6,0)</f>
        <v>0</v>
      </c>
      <c r="AF65" s="63">
        <f>VLOOKUP($C65,'LA Staffing'!$A:$D,2,0)</f>
        <v>0.25</v>
      </c>
      <c r="AG65" s="63" t="str">
        <f>VLOOKUP($C65,'LA Staffing'!$A:$D,3,0)</f>
        <v>Up 0.05</v>
      </c>
      <c r="AH65" s="99" t="str">
        <f>VLOOKUP($C65,'LA Staffing'!$A:$D,4,0)</f>
        <v>Advised by Essex County Council (Place Services)</v>
      </c>
    </row>
    <row r="66" spans="1:34" ht="17.649999999999999" customHeight="1">
      <c r="A66" s="61" t="s">
        <v>64</v>
      </c>
      <c r="B66" s="61" t="s">
        <v>76</v>
      </c>
      <c r="C66" s="62" t="s">
        <v>94</v>
      </c>
      <c r="D66" s="63">
        <f>VLOOKUP($C66,NHLE!$A$1:$P$327,4,0)</f>
        <v>3</v>
      </c>
      <c r="E66" s="63">
        <f>VLOOKUP($C66,NHLE!$A$1:$P$327,5,0)</f>
        <v>13</v>
      </c>
      <c r="F66" s="63">
        <f>VLOOKUP($C66,NHLE!$A$1:$P$327,6,0)</f>
        <v>303</v>
      </c>
      <c r="G66" s="63">
        <f>VLOOKUP($C66,NHLE!$A$1:$P$327,7,0)</f>
        <v>319</v>
      </c>
      <c r="H66" s="63">
        <f>VLOOKUP($C66,NHLE!$A$1:$P$327,8,0)</f>
        <v>4</v>
      </c>
      <c r="I66" s="63">
        <f>VLOOKUP($C66,NHLE!$A$1:$P$327,9,0)</f>
        <v>0</v>
      </c>
      <c r="J66" s="63">
        <f>VLOOKUP($C66,NHLE!$A$1:$P$327,10,0)</f>
        <v>0</v>
      </c>
      <c r="K66" s="63">
        <f>VLOOKUP($C66,NHLE!$A$1:$P$327,11,0)</f>
        <v>4</v>
      </c>
      <c r="L66" s="63">
        <f>VLOOKUP($C66,NHLE!$A$1:$P$327,12,0)</f>
        <v>4</v>
      </c>
      <c r="M66" s="63">
        <f>VLOOKUP($C66,NHLE!$A$1:$P$327,13,0)</f>
        <v>0</v>
      </c>
      <c r="N66" s="63">
        <f>VLOOKUP($C66,NHLE!$A$1:$P$327,14,0)</f>
        <v>0</v>
      </c>
      <c r="O66" s="63">
        <f>VLOOKUP($C66,NHLE!$A$1:$P$327,15,0)</f>
        <v>1</v>
      </c>
      <c r="P66" s="63">
        <f>VLOOKUP($C66,NHLE!$A$1:$P$327,16,0)</f>
        <v>0</v>
      </c>
      <c r="Q66" s="64"/>
      <c r="R66" s="62">
        <f>VLOOKUP($C66,'HAR Stats'!$E$4:$L$386,2,0)</f>
        <v>0</v>
      </c>
      <c r="S66" s="62">
        <f>VLOOKUP($C66,'HAR Stats'!$E$4:$L$386,3,0)</f>
        <v>0</v>
      </c>
      <c r="T66" s="62">
        <f>VLOOKUP($C66,'HAR Stats'!$E$4:$L$386,4,0)</f>
        <v>0</v>
      </c>
      <c r="U66" s="62">
        <f>VLOOKUP($C66,'HAR Stats'!$E$4:$L$386,5,0)</f>
        <v>0</v>
      </c>
      <c r="V66" s="62">
        <f>VLOOKUP($C66,'HAR Stats'!$E$4:$L$386,6,0)</f>
        <v>0</v>
      </c>
      <c r="W66" s="62">
        <f>VLOOKUP($C66,'HAR Stats'!$E$4:$L$386,7,0)</f>
        <v>0</v>
      </c>
      <c r="X66" s="62">
        <f>VLOOKUP($C66,'HAR Stats'!$E$4:$L$386,8,0)</f>
        <v>0</v>
      </c>
      <c r="Y66" s="62">
        <f t="shared" si="0"/>
        <v>0</v>
      </c>
      <c r="Z66" s="62" t="s">
        <v>671</v>
      </c>
      <c r="AA66" s="63">
        <f>VLOOKUP($C66,'Planning Applications_LBCs'!$B$2:$G$345,2,0)</f>
        <v>1111</v>
      </c>
      <c r="AB66" s="63">
        <f>VLOOKUP($C66,'Planning Applications_LBCs'!$B$2:$G$345,3,0)</f>
        <v>-6.9514237855946404E-2</v>
      </c>
      <c r="AC66" s="63">
        <f>VLOOKUP($C66,'Planning Applications_LBCs'!$B$2:$G$345,4,0)</f>
        <v>16</v>
      </c>
      <c r="AD66" s="63">
        <f>VLOOKUP($C66,'Planning Applications_LBCs'!$B$2:$G$345,5,0)</f>
        <v>-0.27272727272727271</v>
      </c>
      <c r="AE66" s="63">
        <f>VLOOKUP($C66,'Planning Applications_LBCs'!$B$2:$G$345,6,0)</f>
        <v>0</v>
      </c>
      <c r="AF66" s="63">
        <f>VLOOKUP($C66,'LA Staffing'!$A:$D,2,0)</f>
        <v>0.35</v>
      </c>
      <c r="AG66" s="63" t="str">
        <f>VLOOKUP($C66,'LA Staffing'!$A:$D,3,0)</f>
        <v>Down 0.25</v>
      </c>
      <c r="AH66" s="99" t="str">
        <f>VLOOKUP($C66,'LA Staffing'!$A:$D,4,0)</f>
        <v>Advised by Hertfordshire County Council</v>
      </c>
    </row>
    <row r="67" spans="1:34" ht="17.649999999999999" customHeight="1">
      <c r="A67" s="61" t="s">
        <v>64</v>
      </c>
      <c r="B67" s="61" t="s">
        <v>78</v>
      </c>
      <c r="C67" s="62" t="s">
        <v>95</v>
      </c>
      <c r="D67" s="63">
        <f>VLOOKUP($C67,NHLE!$A$1:$P$327,4,0)</f>
        <v>62</v>
      </c>
      <c r="E67" s="63">
        <f>VLOOKUP($C67,NHLE!$A$1:$P$327,5,0)</f>
        <v>129</v>
      </c>
      <c r="F67" s="63">
        <f>VLOOKUP($C67,NHLE!$A$1:$P$327,6,0)</f>
        <v>2013</v>
      </c>
      <c r="G67" s="63">
        <f>VLOOKUP($C67,NHLE!$A$1:$P$327,7,0)</f>
        <v>2204</v>
      </c>
      <c r="H67" s="63">
        <f>VLOOKUP($C67,NHLE!$A$1:$P$327,8,0)</f>
        <v>84</v>
      </c>
      <c r="I67" s="63">
        <f>VLOOKUP($C67,NHLE!$A$1:$P$327,9,0)</f>
        <v>0</v>
      </c>
      <c r="J67" s="63">
        <f>VLOOKUP($C67,NHLE!$A$1:$P$327,10,0)</f>
        <v>1</v>
      </c>
      <c r="K67" s="63">
        <f>VLOOKUP($C67,NHLE!$A$1:$P$327,11,0)</f>
        <v>4</v>
      </c>
      <c r="L67" s="63">
        <f>VLOOKUP($C67,NHLE!$A$1:$P$327,12,0)</f>
        <v>5</v>
      </c>
      <c r="M67" s="63">
        <f>VLOOKUP($C67,NHLE!$A$1:$P$327,13,0)</f>
        <v>0</v>
      </c>
      <c r="N67" s="63">
        <f>VLOOKUP($C67,NHLE!$A$1:$P$327,14,0)</f>
        <v>0</v>
      </c>
      <c r="O67" s="63">
        <f>VLOOKUP($C67,NHLE!$A$1:$P$327,15,0)</f>
        <v>0</v>
      </c>
      <c r="P67" s="63">
        <f>VLOOKUP($C67,NHLE!$A$1:$P$327,16,0)</f>
        <v>0</v>
      </c>
      <c r="Q67" s="64"/>
      <c r="R67" s="62">
        <f>VLOOKUP($C67,'HAR Stats'!$E$4:$L$386,2,0)</f>
        <v>2</v>
      </c>
      <c r="S67" s="62">
        <f>VLOOKUP($C67,'HAR Stats'!$E$4:$L$386,3,0)</f>
        <v>2</v>
      </c>
      <c r="T67" s="62">
        <f>VLOOKUP($C67,'HAR Stats'!$E$4:$L$386,4,0)</f>
        <v>4</v>
      </c>
      <c r="U67" s="62">
        <f>VLOOKUP($C67,'HAR Stats'!$E$4:$L$386,5,0)</f>
        <v>0</v>
      </c>
      <c r="V67" s="62">
        <f>VLOOKUP($C67,'HAR Stats'!$E$4:$L$386,6,0)</f>
        <v>0</v>
      </c>
      <c r="W67" s="62">
        <f>VLOOKUP($C67,'HAR Stats'!$E$4:$L$386,7,0)</f>
        <v>0</v>
      </c>
      <c r="X67" s="62">
        <f>VLOOKUP($C67,'HAR Stats'!$E$4:$L$386,8,0)</f>
        <v>0</v>
      </c>
      <c r="Y67" s="62">
        <f t="shared" si="0"/>
        <v>8</v>
      </c>
      <c r="Z67" s="62" t="s">
        <v>671</v>
      </c>
      <c r="AA67" s="63">
        <f>VLOOKUP($C67,'Planning Applications_LBCs'!$B$2:$G$345,2,0)</f>
        <v>1343</v>
      </c>
      <c r="AB67" s="63">
        <f>VLOOKUP($C67,'Planning Applications_LBCs'!$B$2:$G$345,3,0)</f>
        <v>-9.7446236559139782E-2</v>
      </c>
      <c r="AC67" s="63">
        <f>VLOOKUP($C67,'Planning Applications_LBCs'!$B$2:$G$345,4,0)</f>
        <v>122</v>
      </c>
      <c r="AD67" s="63">
        <f>VLOOKUP($C67,'Planning Applications_LBCs'!$B$2:$G$345,5,0)</f>
        <v>7.0175438596491224E-2</v>
      </c>
      <c r="AE67" s="63">
        <f>VLOOKUP($C67,'Planning Applications_LBCs'!$B$2:$G$345,6,0)</f>
        <v>1</v>
      </c>
      <c r="AF67" s="63">
        <f>VLOOKUP($C67,'LA Staffing'!$A:$D,2,0)</f>
        <v>2.5</v>
      </c>
      <c r="AG67" s="63" t="str">
        <f>VLOOKUP($C67,'LA Staffing'!$A:$D,3,0)</f>
        <v>Up 0.4</v>
      </c>
      <c r="AH67" s="99" t="str">
        <f>VLOOKUP($C67,'LA Staffing'!$A:$D,4,0)</f>
        <v>Advised by Cambridgeshire County Council</v>
      </c>
    </row>
    <row r="68" spans="1:34" ht="17.649999999999999" customHeight="1">
      <c r="A68" s="61" t="s">
        <v>64</v>
      </c>
      <c r="B68" s="61" t="s">
        <v>65</v>
      </c>
      <c r="C68" s="62" t="s">
        <v>96</v>
      </c>
      <c r="D68" s="63">
        <f>VLOOKUP($C68,NHLE!$A$1:$P$327,4,0)</f>
        <v>11</v>
      </c>
      <c r="E68" s="63">
        <f>VLOOKUP($C68,NHLE!$A$1:$P$327,5,0)</f>
        <v>29</v>
      </c>
      <c r="F68" s="63">
        <f>VLOOKUP($C68,NHLE!$A$1:$P$327,6,0)</f>
        <v>417</v>
      </c>
      <c r="G68" s="63">
        <f>VLOOKUP($C68,NHLE!$A$1:$P$327,7,0)</f>
        <v>457</v>
      </c>
      <c r="H68" s="63">
        <f>VLOOKUP($C68,NHLE!$A$1:$P$327,8,0)</f>
        <v>8</v>
      </c>
      <c r="I68" s="63">
        <f>VLOOKUP($C68,NHLE!$A$1:$P$327,9,0)</f>
        <v>0</v>
      </c>
      <c r="J68" s="63">
        <f>VLOOKUP($C68,NHLE!$A$1:$P$327,10,0)</f>
        <v>1</v>
      </c>
      <c r="K68" s="63">
        <f>VLOOKUP($C68,NHLE!$A$1:$P$327,11,0)</f>
        <v>2</v>
      </c>
      <c r="L68" s="63">
        <f>VLOOKUP($C68,NHLE!$A$1:$P$327,12,0)</f>
        <v>3</v>
      </c>
      <c r="M68" s="63">
        <f>VLOOKUP($C68,NHLE!$A$1:$P$327,13,0)</f>
        <v>0</v>
      </c>
      <c r="N68" s="63">
        <f>VLOOKUP($C68,NHLE!$A$1:$P$327,14,0)</f>
        <v>0</v>
      </c>
      <c r="O68" s="63">
        <f>VLOOKUP($C68,NHLE!$A$1:$P$327,15,0)</f>
        <v>0</v>
      </c>
      <c r="P68" s="63">
        <f>VLOOKUP($C68,NHLE!$A$1:$P$327,16,0)</f>
        <v>0</v>
      </c>
      <c r="Q68" s="64"/>
      <c r="R68" s="62">
        <f>VLOOKUP($C68,'HAR Stats'!$E$4:$L$386,2,0)</f>
        <v>0</v>
      </c>
      <c r="S68" s="62">
        <f>VLOOKUP($C68,'HAR Stats'!$E$4:$L$386,3,0)</f>
        <v>1</v>
      </c>
      <c r="T68" s="62">
        <f>VLOOKUP($C68,'HAR Stats'!$E$4:$L$386,4,0)</f>
        <v>0</v>
      </c>
      <c r="U68" s="62">
        <f>VLOOKUP($C68,'HAR Stats'!$E$4:$L$386,5,0)</f>
        <v>0</v>
      </c>
      <c r="V68" s="62">
        <f>VLOOKUP($C68,'HAR Stats'!$E$4:$L$386,6,0)</f>
        <v>0</v>
      </c>
      <c r="W68" s="62">
        <f>VLOOKUP($C68,'HAR Stats'!$E$4:$L$386,7,0)</f>
        <v>0</v>
      </c>
      <c r="X68" s="62">
        <f>VLOOKUP($C68,'HAR Stats'!$E$4:$L$386,8,0)</f>
        <v>0</v>
      </c>
      <c r="Y68" s="62">
        <f t="shared" si="0"/>
        <v>1</v>
      </c>
      <c r="Z68" s="62" t="s">
        <v>671</v>
      </c>
      <c r="AA68" s="63">
        <f>VLOOKUP($C68,'Planning Applications_LBCs'!$B$2:$G$345,2,0)</f>
        <v>667</v>
      </c>
      <c r="AB68" s="63">
        <f>VLOOKUP($C68,'Planning Applications_LBCs'!$B$2:$G$345,3,0)</f>
        <v>-8.5048010973936897E-2</v>
      </c>
      <c r="AC68" s="63">
        <f>VLOOKUP($C68,'Planning Applications_LBCs'!$B$2:$G$345,4,0)</f>
        <v>58</v>
      </c>
      <c r="AD68" s="63">
        <f>VLOOKUP($C68,'Planning Applications_LBCs'!$B$2:$G$345,5,0)</f>
        <v>0.48717948717948717</v>
      </c>
      <c r="AE68" s="63">
        <f>VLOOKUP($C68,'Planning Applications_LBCs'!$B$2:$G$345,6,0)</f>
        <v>0</v>
      </c>
      <c r="AF68" s="63">
        <f>VLOOKUP($C68,'LA Staffing'!$A:$D,2,0)</f>
        <v>2</v>
      </c>
      <c r="AG68" s="63" t="s">
        <v>1023</v>
      </c>
      <c r="AH68" s="99" t="str">
        <f>VLOOKUP($C68,'LA Staffing'!$A:$D,4,0)</f>
        <v>Advised by Suffolk County Council</v>
      </c>
    </row>
    <row r="69" spans="1:34" ht="17.649999999999999" customHeight="1">
      <c r="A69" s="61" t="s">
        <v>64</v>
      </c>
      <c r="B69" s="61" t="s">
        <v>72</v>
      </c>
      <c r="C69" s="62" t="s">
        <v>97</v>
      </c>
      <c r="D69" s="63">
        <f>VLOOKUP($C69,NHLE!$A$1:$P$327,4,0)</f>
        <v>102</v>
      </c>
      <c r="E69" s="63">
        <f>VLOOKUP($C69,NHLE!$A$1:$P$327,5,0)</f>
        <v>135</v>
      </c>
      <c r="F69" s="63">
        <f>VLOOKUP($C69,NHLE!$A$1:$P$327,6,0)</f>
        <v>1297</v>
      </c>
      <c r="G69" s="63">
        <f>VLOOKUP($C69,NHLE!$A$1:$P$327,7,0)</f>
        <v>1534</v>
      </c>
      <c r="H69" s="63">
        <f>VLOOKUP($C69,NHLE!$A$1:$P$327,8,0)</f>
        <v>129</v>
      </c>
      <c r="I69" s="63">
        <f>VLOOKUP($C69,NHLE!$A$1:$P$327,9,0)</f>
        <v>2</v>
      </c>
      <c r="J69" s="63">
        <f>VLOOKUP($C69,NHLE!$A$1:$P$327,10,0)</f>
        <v>1</v>
      </c>
      <c r="K69" s="63">
        <f>VLOOKUP($C69,NHLE!$A$1:$P$327,11,0)</f>
        <v>3</v>
      </c>
      <c r="L69" s="63">
        <f>VLOOKUP($C69,NHLE!$A$1:$P$327,12,0)</f>
        <v>6</v>
      </c>
      <c r="M69" s="63">
        <f>VLOOKUP($C69,NHLE!$A$1:$P$327,13,0)</f>
        <v>0</v>
      </c>
      <c r="N69" s="63">
        <f>VLOOKUP($C69,NHLE!$A$1:$P$327,14,0)</f>
        <v>0</v>
      </c>
      <c r="O69" s="63">
        <f>VLOOKUP($C69,NHLE!$A$1:$P$327,15,0)</f>
        <v>0</v>
      </c>
      <c r="P69" s="63">
        <f>VLOOKUP($C69,NHLE!$A$1:$P$327,16,0)</f>
        <v>0</v>
      </c>
      <c r="Q69" s="64"/>
      <c r="R69" s="62">
        <f>VLOOKUP($C69,'HAR Stats'!$E$4:$L$386,2,0)</f>
        <v>7</v>
      </c>
      <c r="S69" s="62">
        <f>VLOOKUP($C69,'HAR Stats'!$E$4:$L$386,3,0)</f>
        <v>8</v>
      </c>
      <c r="T69" s="62">
        <f>VLOOKUP($C69,'HAR Stats'!$E$4:$L$386,4,0)</f>
        <v>7</v>
      </c>
      <c r="U69" s="62">
        <f>VLOOKUP($C69,'HAR Stats'!$E$4:$L$386,5,0)</f>
        <v>0</v>
      </c>
      <c r="V69" s="62">
        <f>VLOOKUP($C69,'HAR Stats'!$E$4:$L$386,6,0)</f>
        <v>0</v>
      </c>
      <c r="W69" s="62">
        <f>VLOOKUP($C69,'HAR Stats'!$E$4:$L$386,7,0)</f>
        <v>0</v>
      </c>
      <c r="X69" s="62">
        <f>VLOOKUP($C69,'HAR Stats'!$E$4:$L$386,8,0)</f>
        <v>0</v>
      </c>
      <c r="Y69" s="62">
        <f t="shared" ref="Y69:Y132" si="1">SUM(R69:X69)</f>
        <v>22</v>
      </c>
      <c r="Z69" s="62" t="s">
        <v>671</v>
      </c>
      <c r="AA69" s="63">
        <f>VLOOKUP($C69,'Planning Applications_LBCs'!$B$2:$G$345,2,0)</f>
        <v>1620</v>
      </c>
      <c r="AB69" s="63">
        <f>VLOOKUP($C69,'Planning Applications_LBCs'!$B$2:$G$345,3,0)</f>
        <v>-0.12950026867275657</v>
      </c>
      <c r="AC69" s="63">
        <f>VLOOKUP($C69,'Planning Applications_LBCs'!$B$2:$G$345,4,0)</f>
        <v>62</v>
      </c>
      <c r="AD69" s="63">
        <f>VLOOKUP($C69,'Planning Applications_LBCs'!$B$2:$G$345,5,0)</f>
        <v>-0.25301204819277107</v>
      </c>
      <c r="AE69" s="63">
        <f>VLOOKUP($C69,'Planning Applications_LBCs'!$B$2:$G$345,6,0)</f>
        <v>0</v>
      </c>
      <c r="AF69" s="63">
        <f>VLOOKUP($C69,'LA Staffing'!$A:$D,2,0)</f>
        <v>2.6</v>
      </c>
      <c r="AG69" s="63" t="s">
        <v>1023</v>
      </c>
      <c r="AH69" s="99" t="str">
        <f>VLOOKUP($C69,'LA Staffing'!$A:$D,4,0)</f>
        <v>Advised by Norfolk County Council</v>
      </c>
    </row>
    <row r="70" spans="1:34" ht="17.649999999999999" customHeight="1">
      <c r="A70" s="61" t="s">
        <v>64</v>
      </c>
      <c r="B70" s="61" t="s">
        <v>98</v>
      </c>
      <c r="C70" s="62" t="s">
        <v>99</v>
      </c>
      <c r="D70" s="63">
        <f>VLOOKUP($C70,NHLE!$A$1:$P$327,4,0)</f>
        <v>1</v>
      </c>
      <c r="E70" s="63">
        <f>VLOOKUP($C70,NHLE!$A$1:$P$327,5,0)</f>
        <v>0</v>
      </c>
      <c r="F70" s="63">
        <f>VLOOKUP($C70,NHLE!$A$1:$P$327,6,0)</f>
        <v>81</v>
      </c>
      <c r="G70" s="63">
        <f>VLOOKUP($C70,NHLE!$A$1:$P$327,7,0)</f>
        <v>82</v>
      </c>
      <c r="H70" s="63">
        <f>VLOOKUP($C70,NHLE!$A$1:$P$327,8,0)</f>
        <v>4</v>
      </c>
      <c r="I70" s="63">
        <f>VLOOKUP($C70,NHLE!$A$1:$P$327,9,0)</f>
        <v>0</v>
      </c>
      <c r="J70" s="63">
        <f>VLOOKUP($C70,NHLE!$A$1:$P$327,10,0)</f>
        <v>1</v>
      </c>
      <c r="K70" s="63">
        <f>VLOOKUP($C70,NHLE!$A$1:$P$327,11,0)</f>
        <v>2</v>
      </c>
      <c r="L70" s="63">
        <f>VLOOKUP($C70,NHLE!$A$1:$P$327,12,0)</f>
        <v>3</v>
      </c>
      <c r="M70" s="63">
        <f>VLOOKUP($C70,NHLE!$A$1:$P$327,13,0)</f>
        <v>0</v>
      </c>
      <c r="N70" s="63">
        <f>VLOOKUP($C70,NHLE!$A$1:$P$327,14,0)</f>
        <v>0</v>
      </c>
      <c r="O70" s="63">
        <f>VLOOKUP($C70,NHLE!$A$1:$P$327,15,0)</f>
        <v>0</v>
      </c>
      <c r="P70" s="63">
        <f>VLOOKUP($C70,NHLE!$A$1:$P$327,16,0)</f>
        <v>0</v>
      </c>
      <c r="Q70" s="64"/>
      <c r="R70" s="62">
        <f>VLOOKUP($C70,'HAR Stats'!$E$4:$L$386,2,0)</f>
        <v>0</v>
      </c>
      <c r="S70" s="62">
        <f>VLOOKUP($C70,'HAR Stats'!$E$4:$L$386,3,0)</f>
        <v>0</v>
      </c>
      <c r="T70" s="62">
        <f>VLOOKUP($C70,'HAR Stats'!$E$4:$L$386,4,0)</f>
        <v>0</v>
      </c>
      <c r="U70" s="62">
        <f>VLOOKUP($C70,'HAR Stats'!$E$4:$L$386,5,0)</f>
        <v>0</v>
      </c>
      <c r="V70" s="62">
        <f>VLOOKUP($C70,'HAR Stats'!$E$4:$L$386,6,0)</f>
        <v>0</v>
      </c>
      <c r="W70" s="62">
        <f>VLOOKUP($C70,'HAR Stats'!$E$4:$L$386,7,0)</f>
        <v>0</v>
      </c>
      <c r="X70" s="62">
        <f>VLOOKUP($C70,'HAR Stats'!$E$4:$L$386,8,0)</f>
        <v>2</v>
      </c>
      <c r="Y70" s="62">
        <f t="shared" si="1"/>
        <v>2</v>
      </c>
      <c r="Z70" s="62" t="s">
        <v>673</v>
      </c>
      <c r="AA70" s="63">
        <f>VLOOKUP($C70,'Planning Applications_LBCs'!$B$2:$G$345,2,0)</f>
        <v>1164</v>
      </c>
      <c r="AB70" s="63">
        <f>VLOOKUP($C70,'Planning Applications_LBCs'!$B$2:$G$345,3,0)</f>
        <v>-6.8259385665529011E-3</v>
      </c>
      <c r="AC70" s="63">
        <f>VLOOKUP($C70,'Planning Applications_LBCs'!$B$2:$G$345,4,0)</f>
        <v>4</v>
      </c>
      <c r="AD70" s="63">
        <f>VLOOKUP($C70,'Planning Applications_LBCs'!$B$2:$G$345,5,0)</f>
        <v>0.33333333333333331</v>
      </c>
      <c r="AE70" s="63">
        <f>VLOOKUP($C70,'Planning Applications_LBCs'!$B$2:$G$345,6,0)</f>
        <v>0</v>
      </c>
      <c r="AF70" s="63">
        <f>VLOOKUP($C70,'LA Staffing'!$A:$D,2,0)</f>
        <v>1</v>
      </c>
      <c r="AG70" s="63" t="s">
        <v>1023</v>
      </c>
      <c r="AH70" s="99" t="str">
        <f>VLOOKUP($C70,'LA Staffing'!$A:$D,4,0)</f>
        <v>Advised by Central Bedfordshire</v>
      </c>
    </row>
    <row r="71" spans="1:34" ht="17.649999999999999" customHeight="1">
      <c r="A71" s="61" t="s">
        <v>64</v>
      </c>
      <c r="B71" s="61" t="s">
        <v>67</v>
      </c>
      <c r="C71" s="62" t="s">
        <v>100</v>
      </c>
      <c r="D71" s="63">
        <f>VLOOKUP($C71,NHLE!$A$1:$P$327,4,0)</f>
        <v>15</v>
      </c>
      <c r="E71" s="63">
        <f>VLOOKUP($C71,NHLE!$A$1:$P$327,5,0)</f>
        <v>52</v>
      </c>
      <c r="F71" s="63">
        <f>VLOOKUP($C71,NHLE!$A$1:$P$327,6,0)</f>
        <v>965</v>
      </c>
      <c r="G71" s="63">
        <f>VLOOKUP($C71,NHLE!$A$1:$P$327,7,0)</f>
        <v>1032</v>
      </c>
      <c r="H71" s="63">
        <f>VLOOKUP($C71,NHLE!$A$1:$P$327,8,0)</f>
        <v>21</v>
      </c>
      <c r="I71" s="63">
        <f>VLOOKUP($C71,NHLE!$A$1:$P$327,9,0)</f>
        <v>0</v>
      </c>
      <c r="J71" s="63">
        <f>VLOOKUP($C71,NHLE!$A$1:$P$327,10,0)</f>
        <v>1</v>
      </c>
      <c r="K71" s="63">
        <f>VLOOKUP($C71,NHLE!$A$1:$P$327,11,0)</f>
        <v>0</v>
      </c>
      <c r="L71" s="63">
        <f>VLOOKUP($C71,NHLE!$A$1:$P$327,12,0)</f>
        <v>1</v>
      </c>
      <c r="M71" s="63">
        <f>VLOOKUP($C71,NHLE!$A$1:$P$327,13,0)</f>
        <v>0</v>
      </c>
      <c r="N71" s="63">
        <f>VLOOKUP($C71,NHLE!$A$1:$P$327,14,0)</f>
        <v>0</v>
      </c>
      <c r="O71" s="63">
        <f>VLOOKUP($C71,NHLE!$A$1:$P$327,15,0)</f>
        <v>1</v>
      </c>
      <c r="P71" s="63">
        <f>VLOOKUP($C71,NHLE!$A$1:$P$327,16,0)</f>
        <v>0</v>
      </c>
      <c r="Q71" s="64"/>
      <c r="R71" s="62">
        <f>VLOOKUP($C71,'HAR Stats'!$E$4:$L$386,2,0)</f>
        <v>2</v>
      </c>
      <c r="S71" s="62">
        <f>VLOOKUP($C71,'HAR Stats'!$E$4:$L$386,3,0)</f>
        <v>0</v>
      </c>
      <c r="T71" s="62">
        <f>VLOOKUP($C71,'HAR Stats'!$E$4:$L$386,4,0)</f>
        <v>2</v>
      </c>
      <c r="U71" s="62">
        <f>VLOOKUP($C71,'HAR Stats'!$E$4:$L$386,5,0)</f>
        <v>0</v>
      </c>
      <c r="V71" s="62">
        <f>VLOOKUP($C71,'HAR Stats'!$E$4:$L$386,6,0)</f>
        <v>0</v>
      </c>
      <c r="W71" s="62">
        <f>VLOOKUP($C71,'HAR Stats'!$E$4:$L$386,7,0)</f>
        <v>0</v>
      </c>
      <c r="X71" s="62">
        <f>VLOOKUP($C71,'HAR Stats'!$E$4:$L$386,8,0)</f>
        <v>1</v>
      </c>
      <c r="Y71" s="62">
        <f t="shared" si="1"/>
        <v>5</v>
      </c>
      <c r="Z71" s="62" t="s">
        <v>671</v>
      </c>
      <c r="AA71" s="63">
        <f>VLOOKUP($C71,'Planning Applications_LBCs'!$B$2:$G$345,2,0)</f>
        <v>923</v>
      </c>
      <c r="AB71" s="63">
        <f>VLOOKUP($C71,'Planning Applications_LBCs'!$B$2:$G$345,3,0)</f>
        <v>-3.0462184873949579E-2</v>
      </c>
      <c r="AC71" s="63">
        <f>VLOOKUP($C71,'Planning Applications_LBCs'!$B$2:$G$345,4,0)</f>
        <v>77</v>
      </c>
      <c r="AD71" s="63">
        <f>VLOOKUP($C71,'Planning Applications_LBCs'!$B$2:$G$345,5,0)</f>
        <v>-9.4117647058823528E-2</v>
      </c>
      <c r="AE71" s="63">
        <f>VLOOKUP($C71,'Planning Applications_LBCs'!$B$2:$G$345,6,0)</f>
        <v>0</v>
      </c>
      <c r="AF71" s="63">
        <f>VLOOKUP($C71,'LA Staffing'!$A:$D,2,0)</f>
        <v>1</v>
      </c>
      <c r="AG71" s="63" t="s">
        <v>1023</v>
      </c>
      <c r="AH71" s="99" t="str">
        <f>VLOOKUP($C71,'LA Staffing'!$A:$D,4,0)</f>
        <v>Advised by Essex County Council (Place Services)</v>
      </c>
    </row>
    <row r="72" spans="1:34" ht="17.649999999999999" customHeight="1">
      <c r="A72" s="61" t="s">
        <v>64</v>
      </c>
      <c r="B72" s="61" t="s">
        <v>65</v>
      </c>
      <c r="C72" s="62" t="s">
        <v>101</v>
      </c>
      <c r="D72" s="63">
        <f>VLOOKUP($C72,NHLE!$A$1:$P$327,4,0)</f>
        <v>87</v>
      </c>
      <c r="E72" s="63">
        <f>VLOOKUP($C72,NHLE!$A$1:$P$327,5,0)</f>
        <v>188</v>
      </c>
      <c r="F72" s="63">
        <f>VLOOKUP($C72,NHLE!$A$1:$P$327,6,0)</f>
        <v>3154</v>
      </c>
      <c r="G72" s="63">
        <f>VLOOKUP($C72,NHLE!$A$1:$P$327,7,0)</f>
        <v>3429</v>
      </c>
      <c r="H72" s="63">
        <f>VLOOKUP($C72,NHLE!$A$1:$P$327,8,0)</f>
        <v>39</v>
      </c>
      <c r="I72" s="63">
        <f>VLOOKUP($C72,NHLE!$A$1:$P$327,9,0)</f>
        <v>2</v>
      </c>
      <c r="J72" s="63">
        <f>VLOOKUP($C72,NHLE!$A$1:$P$327,10,0)</f>
        <v>0</v>
      </c>
      <c r="K72" s="63">
        <f>VLOOKUP($C72,NHLE!$A$1:$P$327,11,0)</f>
        <v>0</v>
      </c>
      <c r="L72" s="63">
        <f>VLOOKUP($C72,NHLE!$A$1:$P$327,12,0)</f>
        <v>2</v>
      </c>
      <c r="M72" s="63">
        <f>VLOOKUP($C72,NHLE!$A$1:$P$327,13,0)</f>
        <v>0</v>
      </c>
      <c r="N72" s="63">
        <f>VLOOKUP($C72,NHLE!$A$1:$P$327,14,0)</f>
        <v>0</v>
      </c>
      <c r="O72" s="63">
        <f>VLOOKUP($C72,NHLE!$A$1:$P$327,15,0)</f>
        <v>0</v>
      </c>
      <c r="P72" s="63">
        <f>VLOOKUP($C72,NHLE!$A$1:$P$327,16,0)</f>
        <v>0</v>
      </c>
      <c r="Q72" s="64"/>
      <c r="R72" s="62">
        <f>VLOOKUP($C72,'HAR Stats'!$E$4:$L$386,2,0)</f>
        <v>5</v>
      </c>
      <c r="S72" s="62">
        <f>VLOOKUP($C72,'HAR Stats'!$E$4:$L$386,3,0)</f>
        <v>7</v>
      </c>
      <c r="T72" s="62">
        <f>VLOOKUP($C72,'HAR Stats'!$E$4:$L$386,4,0)</f>
        <v>1</v>
      </c>
      <c r="U72" s="62">
        <f>VLOOKUP($C72,'HAR Stats'!$E$4:$L$386,5,0)</f>
        <v>1</v>
      </c>
      <c r="V72" s="62">
        <f>VLOOKUP($C72,'HAR Stats'!$E$4:$L$386,6,0)</f>
        <v>0</v>
      </c>
      <c r="W72" s="62">
        <f>VLOOKUP($C72,'HAR Stats'!$E$4:$L$386,7,0)</f>
        <v>0</v>
      </c>
      <c r="X72" s="62">
        <f>VLOOKUP($C72,'HAR Stats'!$E$4:$L$386,8,0)</f>
        <v>0</v>
      </c>
      <c r="Y72" s="62">
        <f t="shared" si="1"/>
        <v>14</v>
      </c>
      <c r="Z72" s="62" t="s">
        <v>673</v>
      </c>
      <c r="AA72" s="63">
        <f>VLOOKUP($C72,'Planning Applications_LBCs'!$B$2:$G$345,2,0)</f>
        <v>1409</v>
      </c>
      <c r="AB72" s="63">
        <f>VLOOKUP($C72,'Planning Applications_LBCs'!$B$2:$G$345,3,0)</f>
        <v>0.12629896083133493</v>
      </c>
      <c r="AC72" s="63">
        <f>VLOOKUP($C72,'Planning Applications_LBCs'!$B$2:$G$345,4,0)</f>
        <v>210</v>
      </c>
      <c r="AD72" s="63">
        <f>VLOOKUP($C72,'Planning Applications_LBCs'!$B$2:$G$345,5,0)</f>
        <v>0.14130434782608695</v>
      </c>
      <c r="AE72" s="63">
        <f>VLOOKUP($C72,'Planning Applications_LBCs'!$B$2:$G$345,6,0)</f>
        <v>0</v>
      </c>
      <c r="AF72" s="63">
        <f>VLOOKUP($C72,'LA Staffing'!$A:$D,2,0)</f>
        <v>2</v>
      </c>
      <c r="AG72" s="63" t="s">
        <v>1023</v>
      </c>
      <c r="AH72" s="99" t="str">
        <f>VLOOKUP($C72,'LA Staffing'!$A:$D,4,0)</f>
        <v>Advised by Suffolk County Council</v>
      </c>
    </row>
    <row r="73" spans="1:34" ht="17.649999999999999" customHeight="1">
      <c r="A73" s="61" t="s">
        <v>64</v>
      </c>
      <c r="B73" s="61" t="s">
        <v>76</v>
      </c>
      <c r="C73" s="62" t="s">
        <v>102</v>
      </c>
      <c r="D73" s="63">
        <f>VLOOKUP($C73,NHLE!$A$1:$P$327,4,0)</f>
        <v>26</v>
      </c>
      <c r="E73" s="63">
        <f>VLOOKUP($C73,NHLE!$A$1:$P$327,5,0)</f>
        <v>105</v>
      </c>
      <c r="F73" s="63">
        <f>VLOOKUP($C73,NHLE!$A$1:$P$327,6,0)</f>
        <v>1609</v>
      </c>
      <c r="G73" s="63">
        <f>VLOOKUP($C73,NHLE!$A$1:$P$327,7,0)</f>
        <v>1740</v>
      </c>
      <c r="H73" s="63">
        <f>VLOOKUP($C73,NHLE!$A$1:$P$327,8,0)</f>
        <v>63</v>
      </c>
      <c r="I73" s="63">
        <f>VLOOKUP($C73,NHLE!$A$1:$P$327,9,0)</f>
        <v>1</v>
      </c>
      <c r="J73" s="63">
        <f>VLOOKUP($C73,NHLE!$A$1:$P$327,10,0)</f>
        <v>2</v>
      </c>
      <c r="K73" s="63">
        <f>VLOOKUP($C73,NHLE!$A$1:$P$327,11,0)</f>
        <v>10</v>
      </c>
      <c r="L73" s="63">
        <f>VLOOKUP($C73,NHLE!$A$1:$P$327,12,0)</f>
        <v>13</v>
      </c>
      <c r="M73" s="63">
        <f>VLOOKUP($C73,NHLE!$A$1:$P$327,13,0)</f>
        <v>0</v>
      </c>
      <c r="N73" s="63">
        <f>VLOOKUP($C73,NHLE!$A$1:$P$327,14,0)</f>
        <v>0</v>
      </c>
      <c r="O73" s="63">
        <f>VLOOKUP($C73,NHLE!$A$1:$P$327,15,0)</f>
        <v>0</v>
      </c>
      <c r="P73" s="63">
        <f>VLOOKUP($C73,NHLE!$A$1:$P$327,16,0)</f>
        <v>0</v>
      </c>
      <c r="Q73" s="64"/>
      <c r="R73" s="62">
        <f>VLOOKUP($C73,'HAR Stats'!$E$4:$L$386,2,0)</f>
        <v>6</v>
      </c>
      <c r="S73" s="62">
        <f>VLOOKUP($C73,'HAR Stats'!$E$4:$L$386,3,0)</f>
        <v>2</v>
      </c>
      <c r="T73" s="62">
        <f>VLOOKUP($C73,'HAR Stats'!$E$4:$L$386,4,0)</f>
        <v>5</v>
      </c>
      <c r="U73" s="62">
        <f>VLOOKUP($C73,'HAR Stats'!$E$4:$L$386,5,0)</f>
        <v>0</v>
      </c>
      <c r="V73" s="62">
        <f>VLOOKUP($C73,'HAR Stats'!$E$4:$L$386,6,0)</f>
        <v>0</v>
      </c>
      <c r="W73" s="62">
        <f>VLOOKUP($C73,'HAR Stats'!$E$4:$L$386,7,0)</f>
        <v>0</v>
      </c>
      <c r="X73" s="62">
        <f>VLOOKUP($C73,'HAR Stats'!$E$4:$L$386,8,0)</f>
        <v>0</v>
      </c>
      <c r="Y73" s="62">
        <f t="shared" si="1"/>
        <v>13</v>
      </c>
      <c r="Z73" s="62" t="s">
        <v>673</v>
      </c>
      <c r="AA73" s="63">
        <f>VLOOKUP($C73,'Planning Applications_LBCs'!$B$2:$G$345,2,0)</f>
        <v>1299</v>
      </c>
      <c r="AB73" s="63">
        <f>VLOOKUP($C73,'Planning Applications_LBCs'!$B$2:$G$345,3,0)</f>
        <v>6.0408163265306125E-2</v>
      </c>
      <c r="AC73" s="63">
        <f>VLOOKUP($C73,'Planning Applications_LBCs'!$B$2:$G$345,4,0)</f>
        <v>98</v>
      </c>
      <c r="AD73" s="63">
        <f>VLOOKUP($C73,'Planning Applications_LBCs'!$B$2:$G$345,5,0)</f>
        <v>7.6923076923076927E-2</v>
      </c>
      <c r="AE73" s="63">
        <f>VLOOKUP($C73,'Planning Applications_LBCs'!$B$2:$G$345,6,0)</f>
        <v>8</v>
      </c>
      <c r="AF73" s="63">
        <f>VLOOKUP($C73,'LA Staffing'!$A:$D,2,0)</f>
        <v>1</v>
      </c>
      <c r="AG73" s="63" t="s">
        <v>1023</v>
      </c>
      <c r="AH73" s="99" t="str">
        <f>VLOOKUP($C73,'LA Staffing'!$A:$D,4,0)</f>
        <v>Advised by Hertfordshire County Council</v>
      </c>
    </row>
    <row r="74" spans="1:34" ht="17.649999999999999" customHeight="1">
      <c r="A74" s="61" t="s">
        <v>64</v>
      </c>
      <c r="B74" s="61" t="s">
        <v>72</v>
      </c>
      <c r="C74" s="62" t="s">
        <v>103</v>
      </c>
      <c r="D74" s="63">
        <f>VLOOKUP($C74,NHLE!$A$1:$P$327,4,0)</f>
        <v>94</v>
      </c>
      <c r="E74" s="63">
        <f>VLOOKUP($C74,NHLE!$A$1:$P$327,5,0)</f>
        <v>203</v>
      </c>
      <c r="F74" s="63">
        <f>VLOOKUP($C74,NHLE!$A$1:$P$327,6,0)</f>
        <v>2012</v>
      </c>
      <c r="G74" s="63">
        <f>VLOOKUP($C74,NHLE!$A$1:$P$327,7,0)</f>
        <v>2309</v>
      </c>
      <c r="H74" s="63">
        <f>VLOOKUP($C74,NHLE!$A$1:$P$327,8,0)</f>
        <v>83</v>
      </c>
      <c r="I74" s="63">
        <f>VLOOKUP($C74,NHLE!$A$1:$P$327,9,0)</f>
        <v>1</v>
      </c>
      <c r="J74" s="63">
        <f>VLOOKUP($C74,NHLE!$A$1:$P$327,10,0)</f>
        <v>8</v>
      </c>
      <c r="K74" s="63">
        <f>VLOOKUP($C74,NHLE!$A$1:$P$327,11,0)</f>
        <v>9</v>
      </c>
      <c r="L74" s="63">
        <f>VLOOKUP($C74,NHLE!$A$1:$P$327,12,0)</f>
        <v>18</v>
      </c>
      <c r="M74" s="63">
        <f>VLOOKUP($C74,NHLE!$A$1:$P$327,13,0)</f>
        <v>0</v>
      </c>
      <c r="N74" s="63">
        <f>VLOOKUP($C74,NHLE!$A$1:$P$327,14,0)</f>
        <v>0</v>
      </c>
      <c r="O74" s="63">
        <f>VLOOKUP($C74,NHLE!$A$1:$P$327,15,0)</f>
        <v>0</v>
      </c>
      <c r="P74" s="63">
        <f>VLOOKUP($C74,NHLE!$A$1:$P$327,16,0)</f>
        <v>0</v>
      </c>
      <c r="Q74" s="64"/>
      <c r="R74" s="62">
        <f>VLOOKUP($C74,'HAR Stats'!$E$4:$L$386,2,0)</f>
        <v>7</v>
      </c>
      <c r="S74" s="62">
        <f>VLOOKUP($C74,'HAR Stats'!$E$4:$L$386,3,0)</f>
        <v>5</v>
      </c>
      <c r="T74" s="62">
        <f>VLOOKUP($C74,'HAR Stats'!$E$4:$L$386,4,0)</f>
        <v>4</v>
      </c>
      <c r="U74" s="62">
        <f>VLOOKUP($C74,'HAR Stats'!$E$4:$L$386,5,0)</f>
        <v>1</v>
      </c>
      <c r="V74" s="62">
        <f>VLOOKUP($C74,'HAR Stats'!$E$4:$L$386,6,0)</f>
        <v>0</v>
      </c>
      <c r="W74" s="62">
        <f>VLOOKUP($C74,'HAR Stats'!$E$4:$L$386,7,0)</f>
        <v>0</v>
      </c>
      <c r="X74" s="62">
        <f>VLOOKUP($C74,'HAR Stats'!$E$4:$L$386,8,0)</f>
        <v>2</v>
      </c>
      <c r="Y74" s="62">
        <f t="shared" si="1"/>
        <v>19</v>
      </c>
      <c r="Z74" s="62" t="s">
        <v>671</v>
      </c>
      <c r="AA74" s="63">
        <f>VLOOKUP($C74,'Planning Applications_LBCs'!$B$2:$G$345,2,0)</f>
        <v>1308</v>
      </c>
      <c r="AB74" s="63">
        <f>VLOOKUP($C74,'Planning Applications_LBCs'!$B$2:$G$345,3,0)</f>
        <v>-8.7866108786610872E-2</v>
      </c>
      <c r="AC74" s="63">
        <f>VLOOKUP($C74,'Planning Applications_LBCs'!$B$2:$G$345,4,0)</f>
        <v>117</v>
      </c>
      <c r="AD74" s="63">
        <f>VLOOKUP($C74,'Planning Applications_LBCs'!$B$2:$G$345,5,0)</f>
        <v>-0.12030075187969924</v>
      </c>
      <c r="AE74" s="63">
        <f>VLOOKUP($C74,'Planning Applications_LBCs'!$B$2:$G$345,6,0)</f>
        <v>6</v>
      </c>
      <c r="AF74" s="63">
        <f>VLOOKUP($C74,'LA Staffing'!$A:$D,2,0)</f>
        <v>2</v>
      </c>
      <c r="AG74" s="63" t="s">
        <v>1023</v>
      </c>
      <c r="AH74" s="99" t="str">
        <f>VLOOKUP($C74,'LA Staffing'!$A:$D,4,0)</f>
        <v>Advised by Norfolk County Council</v>
      </c>
    </row>
    <row r="75" spans="1:34" ht="17.649999999999999" customHeight="1">
      <c r="A75" s="61" t="s">
        <v>64</v>
      </c>
      <c r="B75" s="61" t="s">
        <v>72</v>
      </c>
      <c r="C75" s="62" t="s">
        <v>104</v>
      </c>
      <c r="D75" s="63">
        <f>VLOOKUP($C75,NHLE!$A$1:$P$327,4,0)</f>
        <v>62</v>
      </c>
      <c r="E75" s="63">
        <f>VLOOKUP($C75,NHLE!$A$1:$P$327,5,0)</f>
        <v>124</v>
      </c>
      <c r="F75" s="63">
        <f>VLOOKUP($C75,NHLE!$A$1:$P$327,6,0)</f>
        <v>847</v>
      </c>
      <c r="G75" s="63">
        <f>VLOOKUP($C75,NHLE!$A$1:$P$327,7,0)</f>
        <v>1033</v>
      </c>
      <c r="H75" s="63">
        <f>VLOOKUP($C75,NHLE!$A$1:$P$327,8,0)</f>
        <v>25</v>
      </c>
      <c r="I75" s="63">
        <f>VLOOKUP($C75,NHLE!$A$1:$P$327,9,0)</f>
        <v>0</v>
      </c>
      <c r="J75" s="63">
        <f>VLOOKUP($C75,NHLE!$A$1:$P$327,10,0)</f>
        <v>3</v>
      </c>
      <c r="K75" s="63">
        <f>VLOOKUP($C75,NHLE!$A$1:$P$327,11,0)</f>
        <v>6</v>
      </c>
      <c r="L75" s="63">
        <f>VLOOKUP($C75,NHLE!$A$1:$P$327,12,0)</f>
        <v>9</v>
      </c>
      <c r="M75" s="63">
        <f>VLOOKUP($C75,NHLE!$A$1:$P$327,13,0)</f>
        <v>0</v>
      </c>
      <c r="N75" s="63">
        <f>VLOOKUP($C75,NHLE!$A$1:$P$327,14,0)</f>
        <v>0</v>
      </c>
      <c r="O75" s="63">
        <f>VLOOKUP($C75,NHLE!$A$1:$P$327,15,0)</f>
        <v>0</v>
      </c>
      <c r="P75" s="63">
        <f>VLOOKUP($C75,NHLE!$A$1:$P$327,16,0)</f>
        <v>0</v>
      </c>
      <c r="Q75" s="64"/>
      <c r="R75" s="62">
        <f>VLOOKUP($C75,'HAR Stats'!$E$4:$L$386,2,0)</f>
        <v>5</v>
      </c>
      <c r="S75" s="62">
        <f>VLOOKUP($C75,'HAR Stats'!$E$4:$L$386,3,0)</f>
        <v>0</v>
      </c>
      <c r="T75" s="62">
        <f>VLOOKUP($C75,'HAR Stats'!$E$4:$L$386,4,0)</f>
        <v>0</v>
      </c>
      <c r="U75" s="62">
        <f>VLOOKUP($C75,'HAR Stats'!$E$4:$L$386,5,0)</f>
        <v>0</v>
      </c>
      <c r="V75" s="62">
        <f>VLOOKUP($C75,'HAR Stats'!$E$4:$L$386,6,0)</f>
        <v>0</v>
      </c>
      <c r="W75" s="62">
        <f>VLOOKUP($C75,'HAR Stats'!$E$4:$L$386,7,0)</f>
        <v>0</v>
      </c>
      <c r="X75" s="62">
        <f>VLOOKUP($C75,'HAR Stats'!$E$4:$L$386,8,0)</f>
        <v>1</v>
      </c>
      <c r="Y75" s="62">
        <f t="shared" si="1"/>
        <v>6</v>
      </c>
      <c r="Z75" s="62" t="s">
        <v>671</v>
      </c>
      <c r="AA75" s="63">
        <f>VLOOKUP($C75,'Planning Applications_LBCs'!$B$2:$G$345,2,0)</f>
        <v>794</v>
      </c>
      <c r="AB75" s="63">
        <f>VLOOKUP($C75,'Planning Applications_LBCs'!$B$2:$G$345,3,0)</f>
        <v>4.8877146631439897E-2</v>
      </c>
      <c r="AC75" s="63">
        <f>VLOOKUP($C75,'Planning Applications_LBCs'!$B$2:$G$345,4,0)</f>
        <v>105</v>
      </c>
      <c r="AD75" s="63">
        <f>VLOOKUP($C75,'Planning Applications_LBCs'!$B$2:$G$345,5,0)</f>
        <v>0.1797752808988764</v>
      </c>
      <c r="AE75" s="63">
        <f>VLOOKUP($C75,'Planning Applications_LBCs'!$B$2:$G$345,6,0)</f>
        <v>0</v>
      </c>
      <c r="AF75" s="63">
        <f>VLOOKUP($C75,'LA Staffing'!$A:$D,2,0)</f>
        <v>2.6</v>
      </c>
      <c r="AG75" s="63" t="s">
        <v>1023</v>
      </c>
      <c r="AH75" s="99" t="str">
        <f>VLOOKUP($C75,'LA Staffing'!$A:$D,4,0)</f>
        <v>Advised by Norfolk County Council</v>
      </c>
    </row>
    <row r="76" spans="1:34" ht="17.649999999999999" customHeight="1">
      <c r="A76" s="61" t="s">
        <v>64</v>
      </c>
      <c r="B76" s="61" t="s">
        <v>67</v>
      </c>
      <c r="C76" s="62" t="s">
        <v>105</v>
      </c>
      <c r="D76" s="63">
        <f>VLOOKUP($C76,NHLE!$A$1:$P$327,4,0)</f>
        <v>1</v>
      </c>
      <c r="E76" s="63">
        <f>VLOOKUP($C76,NHLE!$A$1:$P$327,5,0)</f>
        <v>17</v>
      </c>
      <c r="F76" s="63">
        <f>VLOOKUP($C76,NHLE!$A$1:$P$327,6,0)</f>
        <v>309</v>
      </c>
      <c r="G76" s="63">
        <f>VLOOKUP($C76,NHLE!$A$1:$P$327,7,0)</f>
        <v>327</v>
      </c>
      <c r="H76" s="63">
        <f>VLOOKUP($C76,NHLE!$A$1:$P$327,8,0)</f>
        <v>6</v>
      </c>
      <c r="I76" s="63">
        <f>VLOOKUP($C76,NHLE!$A$1:$P$327,9,0)</f>
        <v>0</v>
      </c>
      <c r="J76" s="63">
        <f>VLOOKUP($C76,NHLE!$A$1:$P$327,10,0)</f>
        <v>0</v>
      </c>
      <c r="K76" s="63">
        <f>VLOOKUP($C76,NHLE!$A$1:$P$327,11,0)</f>
        <v>0</v>
      </c>
      <c r="L76" s="63">
        <f>VLOOKUP($C76,NHLE!$A$1:$P$327,12,0)</f>
        <v>0</v>
      </c>
      <c r="M76" s="63">
        <f>VLOOKUP($C76,NHLE!$A$1:$P$327,13,0)</f>
        <v>0</v>
      </c>
      <c r="N76" s="63">
        <f>VLOOKUP($C76,NHLE!$A$1:$P$327,14,0)</f>
        <v>0</v>
      </c>
      <c r="O76" s="63">
        <f>VLOOKUP($C76,NHLE!$A$1:$P$327,15,0)</f>
        <v>0</v>
      </c>
      <c r="P76" s="63">
        <f>VLOOKUP($C76,NHLE!$A$1:$P$327,16,0)</f>
        <v>0</v>
      </c>
      <c r="Q76" s="64"/>
      <c r="R76" s="62">
        <f>VLOOKUP($C76,'HAR Stats'!$E$4:$L$386,2,0)</f>
        <v>0</v>
      </c>
      <c r="S76" s="62">
        <f>VLOOKUP($C76,'HAR Stats'!$E$4:$L$386,3,0)</f>
        <v>0</v>
      </c>
      <c r="T76" s="62">
        <f>VLOOKUP($C76,'HAR Stats'!$E$4:$L$386,4,0)</f>
        <v>0</v>
      </c>
      <c r="U76" s="62">
        <f>VLOOKUP($C76,'HAR Stats'!$E$4:$L$386,5,0)</f>
        <v>0</v>
      </c>
      <c r="V76" s="62">
        <f>VLOOKUP($C76,'HAR Stats'!$E$4:$L$386,6,0)</f>
        <v>0</v>
      </c>
      <c r="W76" s="62">
        <f>VLOOKUP($C76,'HAR Stats'!$E$4:$L$386,7,0)</f>
        <v>0</v>
      </c>
      <c r="X76" s="62">
        <f>VLOOKUP($C76,'HAR Stats'!$E$4:$L$386,8,0)</f>
        <v>0</v>
      </c>
      <c r="Y76" s="62">
        <f t="shared" si="1"/>
        <v>0</v>
      </c>
      <c r="Z76" s="62" t="s">
        <v>671</v>
      </c>
      <c r="AA76" s="63">
        <f>VLOOKUP($C76,'Planning Applications_LBCs'!$B$2:$G$345,2,0)</f>
        <v>633</v>
      </c>
      <c r="AB76" s="63">
        <f>VLOOKUP($C76,'Planning Applications_LBCs'!$B$2:$G$345,3,0)</f>
        <v>-0.1480484522207268</v>
      </c>
      <c r="AC76" s="63">
        <f>VLOOKUP($C76,'Planning Applications_LBCs'!$B$2:$G$345,4,0)</f>
        <v>19</v>
      </c>
      <c r="AD76" s="63">
        <f>VLOOKUP($C76,'Planning Applications_LBCs'!$B$2:$G$345,5,0)</f>
        <v>-0.26923076923076922</v>
      </c>
      <c r="AE76" s="63">
        <f>VLOOKUP($C76,'Planning Applications_LBCs'!$B$2:$G$345,6,0)</f>
        <v>0</v>
      </c>
      <c r="AF76" s="63">
        <f>VLOOKUP($C76,'LA Staffing'!$A:$D,2,0)</f>
        <v>0.25</v>
      </c>
      <c r="AG76" s="63" t="str">
        <f>VLOOKUP($C76,'LA Staffing'!$A:$D,3,0)</f>
        <v>Up 0.05</v>
      </c>
      <c r="AH76" s="99" t="str">
        <f>VLOOKUP($C76,'LA Staffing'!$A:$D,4,0)</f>
        <v>Advised by Essex CC (Place Services)</v>
      </c>
    </row>
    <row r="77" spans="1:34" ht="17.649999999999999" customHeight="1">
      <c r="A77" s="61" t="s">
        <v>64</v>
      </c>
      <c r="B77" s="61" t="s">
        <v>78</v>
      </c>
      <c r="C77" s="62" t="s">
        <v>106</v>
      </c>
      <c r="D77" s="63">
        <f>VLOOKUP($C77,NHLE!$A$1:$P$327,4,0)</f>
        <v>49</v>
      </c>
      <c r="E77" s="63">
        <f>VLOOKUP($C77,NHLE!$A$1:$P$327,5,0)</f>
        <v>171</v>
      </c>
      <c r="F77" s="63">
        <f>VLOOKUP($C77,NHLE!$A$1:$P$327,6,0)</f>
        <v>2467</v>
      </c>
      <c r="G77" s="63">
        <f>VLOOKUP($C77,NHLE!$A$1:$P$327,7,0)</f>
        <v>2687</v>
      </c>
      <c r="H77" s="63">
        <f>VLOOKUP($C77,NHLE!$A$1:$P$327,8,0)</f>
        <v>106</v>
      </c>
      <c r="I77" s="63">
        <f>VLOOKUP($C77,NHLE!$A$1:$P$327,9,0)</f>
        <v>2</v>
      </c>
      <c r="J77" s="63">
        <f>VLOOKUP($C77,NHLE!$A$1:$P$327,10,0)</f>
        <v>4</v>
      </c>
      <c r="K77" s="63">
        <f>VLOOKUP($C77,NHLE!$A$1:$P$327,11,0)</f>
        <v>6</v>
      </c>
      <c r="L77" s="63">
        <f>VLOOKUP($C77,NHLE!$A$1:$P$327,12,0)</f>
        <v>12</v>
      </c>
      <c r="M77" s="63">
        <f>VLOOKUP($C77,NHLE!$A$1:$P$327,13,0)</f>
        <v>0</v>
      </c>
      <c r="N77" s="63">
        <f>VLOOKUP($C77,NHLE!$A$1:$P$327,14,0)</f>
        <v>0</v>
      </c>
      <c r="O77" s="63">
        <f>VLOOKUP($C77,NHLE!$A$1:$P$327,15,0)</f>
        <v>0</v>
      </c>
      <c r="P77" s="63">
        <f>VLOOKUP($C77,NHLE!$A$1:$P$327,16,0)</f>
        <v>0</v>
      </c>
      <c r="Q77" s="64"/>
      <c r="R77" s="62">
        <f>VLOOKUP($C77,'HAR Stats'!$E$4:$L$386,2,0)</f>
        <v>2</v>
      </c>
      <c r="S77" s="62">
        <f>VLOOKUP($C77,'HAR Stats'!$E$4:$L$386,3,0)</f>
        <v>3</v>
      </c>
      <c r="T77" s="62">
        <f>VLOOKUP($C77,'HAR Stats'!$E$4:$L$386,4,0)</f>
        <v>20</v>
      </c>
      <c r="U77" s="62">
        <f>VLOOKUP($C77,'HAR Stats'!$E$4:$L$386,5,0)</f>
        <v>0</v>
      </c>
      <c r="V77" s="62">
        <f>VLOOKUP($C77,'HAR Stats'!$E$4:$L$386,6,0)</f>
        <v>0</v>
      </c>
      <c r="W77" s="62">
        <f>VLOOKUP($C77,'HAR Stats'!$E$4:$L$386,7,0)</f>
        <v>0</v>
      </c>
      <c r="X77" s="62">
        <f>VLOOKUP($C77,'HAR Stats'!$E$4:$L$386,8,0)</f>
        <v>5</v>
      </c>
      <c r="Y77" s="62">
        <f t="shared" si="1"/>
        <v>30</v>
      </c>
      <c r="Z77" s="62" t="s">
        <v>671</v>
      </c>
      <c r="AA77" s="63">
        <f>VLOOKUP($C77,'Planning Applications_LBCs'!$B$2:$G$345,2,0)</f>
        <v>2088</v>
      </c>
      <c r="AB77" s="63">
        <f>VLOOKUP($C77,'Planning Applications_LBCs'!$B$2:$G$345,3,0)</f>
        <v>5.9898477157360408E-2</v>
      </c>
      <c r="AC77" s="63">
        <f>VLOOKUP($C77,'Planning Applications_LBCs'!$B$2:$G$345,4,0)</f>
        <v>203</v>
      </c>
      <c r="AD77" s="63">
        <f>VLOOKUP($C77,'Planning Applications_LBCs'!$B$2:$G$345,5,0)</f>
        <v>3.0456852791878174E-2</v>
      </c>
      <c r="AE77" s="63">
        <f>VLOOKUP($C77,'Planning Applications_LBCs'!$B$2:$G$345,6,0)</f>
        <v>9</v>
      </c>
      <c r="AF77" s="63">
        <f>VLOOKUP($C77,'LA Staffing'!$A:$D,2,0)</f>
        <v>2.1</v>
      </c>
      <c r="AG77" s="63" t="str">
        <f>VLOOKUP($C77,'LA Staffing'!$A:$D,3,0)</f>
        <v>Up 0.6</v>
      </c>
      <c r="AH77" s="99" t="str">
        <f>VLOOKUP($C77,'LA Staffing'!$A:$D,4,0)</f>
        <v>Advised by Cambridgeshire County Council</v>
      </c>
    </row>
    <row r="78" spans="1:34" ht="17.649999999999999" customHeight="1">
      <c r="A78" s="61" t="s">
        <v>64</v>
      </c>
      <c r="B78" s="61" t="s">
        <v>72</v>
      </c>
      <c r="C78" s="62" t="s">
        <v>107</v>
      </c>
      <c r="D78" s="63">
        <f>VLOOKUP($C78,NHLE!$A$1:$P$327,4,0)</f>
        <v>101</v>
      </c>
      <c r="E78" s="63">
        <f>VLOOKUP($C78,NHLE!$A$1:$P$327,5,0)</f>
        <v>152</v>
      </c>
      <c r="F78" s="63">
        <f>VLOOKUP($C78,NHLE!$A$1:$P$327,6,0)</f>
        <v>2692</v>
      </c>
      <c r="G78" s="63">
        <f>VLOOKUP($C78,NHLE!$A$1:$P$327,7,0)</f>
        <v>2945</v>
      </c>
      <c r="H78" s="63">
        <f>VLOOKUP($C78,NHLE!$A$1:$P$327,8,0)</f>
        <v>37</v>
      </c>
      <c r="I78" s="63">
        <f>VLOOKUP($C78,NHLE!$A$1:$P$327,9,0)</f>
        <v>0</v>
      </c>
      <c r="J78" s="63">
        <f>VLOOKUP($C78,NHLE!$A$1:$P$327,10,0)</f>
        <v>3</v>
      </c>
      <c r="K78" s="63">
        <f>VLOOKUP($C78,NHLE!$A$1:$P$327,11,0)</f>
        <v>4</v>
      </c>
      <c r="L78" s="63">
        <f>VLOOKUP($C78,NHLE!$A$1:$P$327,12,0)</f>
        <v>7</v>
      </c>
      <c r="M78" s="63">
        <f>VLOOKUP($C78,NHLE!$A$1:$P$327,13,0)</f>
        <v>0</v>
      </c>
      <c r="N78" s="63">
        <f>VLOOKUP($C78,NHLE!$A$1:$P$327,14,0)</f>
        <v>0</v>
      </c>
      <c r="O78" s="63">
        <f>VLOOKUP($C78,NHLE!$A$1:$P$327,15,0)</f>
        <v>0</v>
      </c>
      <c r="P78" s="63">
        <f>VLOOKUP($C78,NHLE!$A$1:$P$327,16,0)</f>
        <v>0</v>
      </c>
      <c r="Q78" s="64"/>
      <c r="R78" s="62">
        <f>VLOOKUP($C78,'HAR Stats'!$E$4:$L$386,2,0)</f>
        <v>3</v>
      </c>
      <c r="S78" s="62">
        <f>VLOOKUP($C78,'HAR Stats'!$E$4:$L$386,3,0)</f>
        <v>8</v>
      </c>
      <c r="T78" s="62">
        <f>VLOOKUP($C78,'HAR Stats'!$E$4:$L$386,4,0)</f>
        <v>5</v>
      </c>
      <c r="U78" s="62">
        <f>VLOOKUP($C78,'HAR Stats'!$E$4:$L$386,5,0)</f>
        <v>0</v>
      </c>
      <c r="V78" s="62">
        <f>VLOOKUP($C78,'HAR Stats'!$E$4:$L$386,6,0)</f>
        <v>0</v>
      </c>
      <c r="W78" s="62">
        <f>VLOOKUP($C78,'HAR Stats'!$E$4:$L$386,7,0)</f>
        <v>0</v>
      </c>
      <c r="X78" s="62">
        <f>VLOOKUP($C78,'HAR Stats'!$E$4:$L$386,8,0)</f>
        <v>0</v>
      </c>
      <c r="Y78" s="62">
        <f t="shared" si="1"/>
        <v>16</v>
      </c>
      <c r="Z78" s="62" t="s">
        <v>671</v>
      </c>
      <c r="AA78" s="63">
        <f>VLOOKUP($C78,'Planning Applications_LBCs'!$B$2:$G$345,2,0)</f>
        <v>1713</v>
      </c>
      <c r="AB78" s="63">
        <f>VLOOKUP($C78,'Planning Applications_LBCs'!$B$2:$G$345,3,0)</f>
        <v>-2.44874715261959E-2</v>
      </c>
      <c r="AC78" s="63">
        <f>VLOOKUP($C78,'Planning Applications_LBCs'!$B$2:$G$345,4,0)</f>
        <v>217</v>
      </c>
      <c r="AD78" s="63">
        <f>VLOOKUP($C78,'Planning Applications_LBCs'!$B$2:$G$345,5,0)</f>
        <v>-5.6521739130434782E-2</v>
      </c>
      <c r="AE78" s="63">
        <f>VLOOKUP($C78,'Planning Applications_LBCs'!$B$2:$G$345,6,0)</f>
        <v>1</v>
      </c>
      <c r="AF78" s="63">
        <f>VLOOKUP($C78,'LA Staffing'!$A:$D,2,0)</f>
        <v>2.5</v>
      </c>
      <c r="AG78" s="63" t="s">
        <v>1023</v>
      </c>
      <c r="AH78" s="99" t="str">
        <f>VLOOKUP($C78,'LA Staffing'!$A:$D,4,0)</f>
        <v>Advised by Norfolk County Council</v>
      </c>
    </row>
    <row r="79" spans="1:34" ht="17.649999999999999" customHeight="1">
      <c r="A79" s="61" t="s">
        <v>64</v>
      </c>
      <c r="B79" s="61" t="s">
        <v>108</v>
      </c>
      <c r="C79" s="62" t="s">
        <v>109</v>
      </c>
      <c r="D79" s="63">
        <f>VLOOKUP($C79,NHLE!$A$1:$P$327,4,0)</f>
        <v>5</v>
      </c>
      <c r="E79" s="63">
        <f>VLOOKUP($C79,NHLE!$A$1:$P$327,5,0)</f>
        <v>6</v>
      </c>
      <c r="F79" s="63">
        <f>VLOOKUP($C79,NHLE!$A$1:$P$327,6,0)</f>
        <v>90</v>
      </c>
      <c r="G79" s="63">
        <f>VLOOKUP($C79,NHLE!$A$1:$P$327,7,0)</f>
        <v>101</v>
      </c>
      <c r="H79" s="63">
        <f>VLOOKUP($C79,NHLE!$A$1:$P$327,8,0)</f>
        <v>6</v>
      </c>
      <c r="I79" s="63">
        <f>VLOOKUP($C79,NHLE!$A$1:$P$327,9,0)</f>
        <v>0</v>
      </c>
      <c r="J79" s="63">
        <f>VLOOKUP($C79,NHLE!$A$1:$P$327,10,0)</f>
        <v>0</v>
      </c>
      <c r="K79" s="63">
        <f>VLOOKUP($C79,NHLE!$A$1:$P$327,11,0)</f>
        <v>0</v>
      </c>
      <c r="L79" s="63">
        <f>VLOOKUP($C79,NHLE!$A$1:$P$327,12,0)</f>
        <v>0</v>
      </c>
      <c r="M79" s="63">
        <f>VLOOKUP($C79,NHLE!$A$1:$P$327,13,0)</f>
        <v>0</v>
      </c>
      <c r="N79" s="63">
        <f>VLOOKUP($C79,NHLE!$A$1:$P$327,14,0)</f>
        <v>0</v>
      </c>
      <c r="O79" s="63">
        <f>VLOOKUP($C79,NHLE!$A$1:$P$327,15,0)</f>
        <v>0</v>
      </c>
      <c r="P79" s="63">
        <f>VLOOKUP($C79,NHLE!$A$1:$P$327,16,0)</f>
        <v>1</v>
      </c>
      <c r="Q79" s="64"/>
      <c r="R79" s="62">
        <f>VLOOKUP($C79,'HAR Stats'!$E$4:$L$386,2,0)</f>
        <v>1</v>
      </c>
      <c r="S79" s="62">
        <f>VLOOKUP($C79,'HAR Stats'!$E$4:$L$386,3,0)</f>
        <v>0</v>
      </c>
      <c r="T79" s="62">
        <f>VLOOKUP($C79,'HAR Stats'!$E$4:$L$386,4,0)</f>
        <v>0</v>
      </c>
      <c r="U79" s="62">
        <f>VLOOKUP($C79,'HAR Stats'!$E$4:$L$386,5,0)</f>
        <v>0</v>
      </c>
      <c r="V79" s="62">
        <f>VLOOKUP($C79,'HAR Stats'!$E$4:$L$386,6,0)</f>
        <v>0</v>
      </c>
      <c r="W79" s="62">
        <f>VLOOKUP($C79,'HAR Stats'!$E$4:$L$386,7,0)</f>
        <v>0</v>
      </c>
      <c r="X79" s="62">
        <f>VLOOKUP($C79,'HAR Stats'!$E$4:$L$386,8,0)</f>
        <v>1</v>
      </c>
      <c r="Y79" s="62">
        <f t="shared" si="1"/>
        <v>2</v>
      </c>
      <c r="Z79" s="62" t="s">
        <v>671</v>
      </c>
      <c r="AA79" s="63">
        <f>VLOOKUP($C79,'Planning Applications_LBCs'!$B$2:$G$345,2,0)</f>
        <v>1347</v>
      </c>
      <c r="AB79" s="63">
        <f>VLOOKUP($C79,'Planning Applications_LBCs'!$B$2:$G$345,3,0)</f>
        <v>7.4162679425837319E-2</v>
      </c>
      <c r="AC79" s="63">
        <f>VLOOKUP($C79,'Planning Applications_LBCs'!$B$2:$G$345,4,0)</f>
        <v>23</v>
      </c>
      <c r="AD79" s="63">
        <f>VLOOKUP($C79,'Planning Applications_LBCs'!$B$2:$G$345,5,0)</f>
        <v>0.15</v>
      </c>
      <c r="AE79" s="63">
        <f>VLOOKUP($C79,'Planning Applications_LBCs'!$B$2:$G$345,6,0)</f>
        <v>0</v>
      </c>
      <c r="AF79" s="63">
        <f>VLOOKUP($C79,'LA Staffing'!$A:$D,2,0)</f>
        <v>0.25</v>
      </c>
      <c r="AG79" s="63" t="s">
        <v>1023</v>
      </c>
      <c r="AH79" s="99" t="str">
        <f>VLOOKUP($C79,'LA Staffing'!$A:$D,4,0)</f>
        <v>None</v>
      </c>
    </row>
    <row r="80" spans="1:34" ht="17.649999999999999" customHeight="1">
      <c r="A80" s="61" t="s">
        <v>64</v>
      </c>
      <c r="B80" s="61" t="s">
        <v>76</v>
      </c>
      <c r="C80" s="62" t="s">
        <v>110</v>
      </c>
      <c r="D80" s="63">
        <f>VLOOKUP($C80,NHLE!$A$1:$P$327,4,0)</f>
        <v>10</v>
      </c>
      <c r="E80" s="63">
        <f>VLOOKUP($C80,NHLE!$A$1:$P$327,5,0)</f>
        <v>38</v>
      </c>
      <c r="F80" s="63">
        <f>VLOOKUP($C80,NHLE!$A$1:$P$327,6,0)</f>
        <v>786</v>
      </c>
      <c r="G80" s="63">
        <f>VLOOKUP($C80,NHLE!$A$1:$P$327,7,0)</f>
        <v>834</v>
      </c>
      <c r="H80" s="63">
        <f>VLOOKUP($C80,NHLE!$A$1:$P$327,8,0)</f>
        <v>18</v>
      </c>
      <c r="I80" s="63">
        <f>VLOOKUP($C80,NHLE!$A$1:$P$327,9,0)</f>
        <v>0</v>
      </c>
      <c r="J80" s="63">
        <f>VLOOKUP($C80,NHLE!$A$1:$P$327,10,0)</f>
        <v>0</v>
      </c>
      <c r="K80" s="63">
        <f>VLOOKUP($C80,NHLE!$A$1:$P$327,11,0)</f>
        <v>3</v>
      </c>
      <c r="L80" s="63">
        <f>VLOOKUP($C80,NHLE!$A$1:$P$327,12,0)</f>
        <v>3</v>
      </c>
      <c r="M80" s="63">
        <f>VLOOKUP($C80,NHLE!$A$1:$P$327,13,0)</f>
        <v>0</v>
      </c>
      <c r="N80" s="63">
        <f>VLOOKUP($C80,NHLE!$A$1:$P$327,14,0)</f>
        <v>0</v>
      </c>
      <c r="O80" s="63">
        <f>VLOOKUP($C80,NHLE!$A$1:$P$327,15,0)</f>
        <v>0</v>
      </c>
      <c r="P80" s="63">
        <f>VLOOKUP($C80,NHLE!$A$1:$P$327,16,0)</f>
        <v>0</v>
      </c>
      <c r="Q80" s="64"/>
      <c r="R80" s="62">
        <f>VLOOKUP($C80,'HAR Stats'!$E$4:$L$386,2,0)</f>
        <v>1</v>
      </c>
      <c r="S80" s="62">
        <f>VLOOKUP($C80,'HAR Stats'!$E$4:$L$386,3,0)</f>
        <v>0</v>
      </c>
      <c r="T80" s="62">
        <f>VLOOKUP($C80,'HAR Stats'!$E$4:$L$386,4,0)</f>
        <v>1</v>
      </c>
      <c r="U80" s="62">
        <f>VLOOKUP($C80,'HAR Stats'!$E$4:$L$386,5,0)</f>
        <v>0</v>
      </c>
      <c r="V80" s="62">
        <f>VLOOKUP($C80,'HAR Stats'!$E$4:$L$386,6,0)</f>
        <v>0</v>
      </c>
      <c r="W80" s="62">
        <f>VLOOKUP($C80,'HAR Stats'!$E$4:$L$386,7,0)</f>
        <v>0</v>
      </c>
      <c r="X80" s="62">
        <f>VLOOKUP($C80,'HAR Stats'!$E$4:$L$386,8,0)</f>
        <v>0</v>
      </c>
      <c r="Y80" s="62">
        <f t="shared" si="1"/>
        <v>2</v>
      </c>
      <c r="Z80" s="62" t="s">
        <v>673</v>
      </c>
      <c r="AA80" s="63">
        <f>VLOOKUP($C80,'Planning Applications_LBCs'!$B$2:$G$345,2,0)</f>
        <v>2139</v>
      </c>
      <c r="AB80" s="63">
        <f>VLOOKUP($C80,'Planning Applications_LBCs'!$B$2:$G$345,3,0)</f>
        <v>-0.12978030919446704</v>
      </c>
      <c r="AC80" s="63">
        <f>VLOOKUP($C80,'Planning Applications_LBCs'!$B$2:$G$345,4,0)</f>
        <v>92</v>
      </c>
      <c r="AD80" s="63">
        <f>VLOOKUP($C80,'Planning Applications_LBCs'!$B$2:$G$345,5,0)</f>
        <v>-9.8039215686274508E-2</v>
      </c>
      <c r="AE80" s="63">
        <f>VLOOKUP($C80,'Planning Applications_LBCs'!$B$2:$G$345,6,0)</f>
        <v>0</v>
      </c>
      <c r="AF80" s="63">
        <f>VLOOKUP($C80,'LA Staffing'!$A:$D,2,0)</f>
        <v>1.9</v>
      </c>
      <c r="AG80" s="63" t="str">
        <f>VLOOKUP($C80,'LA Staffing'!$A:$D,3,0)</f>
        <v>Up 0.4</v>
      </c>
      <c r="AH80" s="99">
        <f>VLOOKUP($C80,'LA Staffing'!$A:$D,4,0)</f>
        <v>1</v>
      </c>
    </row>
    <row r="81" spans="1:34" ht="17.649999999999999" customHeight="1">
      <c r="A81" s="61" t="s">
        <v>64</v>
      </c>
      <c r="B81" s="61" t="s">
        <v>65</v>
      </c>
      <c r="C81" s="62" t="s">
        <v>111</v>
      </c>
      <c r="D81" s="63">
        <f>VLOOKUP($C81,NHLE!$A$1:$P$327,4,0)</f>
        <v>91</v>
      </c>
      <c r="E81" s="63">
        <f>VLOOKUP($C81,NHLE!$A$1:$P$327,5,0)</f>
        <v>145</v>
      </c>
      <c r="F81" s="63">
        <f>VLOOKUP($C81,NHLE!$A$1:$P$327,6,0)</f>
        <v>2279</v>
      </c>
      <c r="G81" s="63">
        <f>VLOOKUP($C81,NHLE!$A$1:$P$327,7,0)</f>
        <v>2515</v>
      </c>
      <c r="H81" s="63">
        <f>VLOOKUP($C81,NHLE!$A$1:$P$327,8,0)</f>
        <v>68</v>
      </c>
      <c r="I81" s="63">
        <f>VLOOKUP($C81,NHLE!$A$1:$P$327,9,0)</f>
        <v>0</v>
      </c>
      <c r="J81" s="63">
        <f>VLOOKUP($C81,NHLE!$A$1:$P$327,10,0)</f>
        <v>2</v>
      </c>
      <c r="K81" s="63">
        <f>VLOOKUP($C81,NHLE!$A$1:$P$327,11,0)</f>
        <v>2</v>
      </c>
      <c r="L81" s="63">
        <f>VLOOKUP($C81,NHLE!$A$1:$P$327,12,0)</f>
        <v>4</v>
      </c>
      <c r="M81" s="63">
        <f>VLOOKUP($C81,NHLE!$A$1:$P$327,13,0)</f>
        <v>0</v>
      </c>
      <c r="N81" s="63">
        <f>VLOOKUP($C81,NHLE!$A$1:$P$327,14,0)</f>
        <v>0</v>
      </c>
      <c r="O81" s="63">
        <f>VLOOKUP($C81,NHLE!$A$1:$P$327,15,0)</f>
        <v>0</v>
      </c>
      <c r="P81" s="63">
        <f>VLOOKUP($C81,NHLE!$A$1:$P$327,16,0)</f>
        <v>0</v>
      </c>
      <c r="Q81" s="64"/>
      <c r="R81" s="62">
        <f>VLOOKUP($C81,'HAR Stats'!$E$4:$L$386,2,0)</f>
        <v>4</v>
      </c>
      <c r="S81" s="62">
        <f>VLOOKUP($C81,'HAR Stats'!$E$4:$L$386,3,0)</f>
        <v>3</v>
      </c>
      <c r="T81" s="62">
        <f>VLOOKUP($C81,'HAR Stats'!$E$4:$L$386,4,0)</f>
        <v>5</v>
      </c>
      <c r="U81" s="62">
        <f>VLOOKUP($C81,'HAR Stats'!$E$4:$L$386,5,0)</f>
        <v>0</v>
      </c>
      <c r="V81" s="62">
        <f>VLOOKUP($C81,'HAR Stats'!$E$4:$L$386,6,0)</f>
        <v>0</v>
      </c>
      <c r="W81" s="62">
        <f>VLOOKUP($C81,'HAR Stats'!$E$4:$L$386,7,0)</f>
        <v>0</v>
      </c>
      <c r="X81" s="62">
        <f>VLOOKUP($C81,'HAR Stats'!$E$4:$L$386,8,0)</f>
        <v>2</v>
      </c>
      <c r="Y81" s="62">
        <f t="shared" si="1"/>
        <v>14</v>
      </c>
      <c r="Z81" s="62" t="s">
        <v>671</v>
      </c>
      <c r="AA81" s="63">
        <f>VLOOKUP($C81,'Planning Applications_LBCs'!$B$2:$G$345,2,0)</f>
        <v>1044</v>
      </c>
      <c r="AB81" s="63">
        <f>VLOOKUP($C81,'Planning Applications_LBCs'!$B$2:$G$345,3,0)</f>
        <v>-8.5814360770577927E-2</v>
      </c>
      <c r="AC81" s="63">
        <f>VLOOKUP($C81,'Planning Applications_LBCs'!$B$2:$G$345,4,0)</f>
        <v>139</v>
      </c>
      <c r="AD81" s="63">
        <f>VLOOKUP($C81,'Planning Applications_LBCs'!$B$2:$G$345,5,0)</f>
        <v>-0.13125000000000001</v>
      </c>
      <c r="AE81" s="63">
        <f>VLOOKUP($C81,'Planning Applications_LBCs'!$B$2:$G$345,6,0)</f>
        <v>6</v>
      </c>
      <c r="AF81" s="63">
        <f>VLOOKUP($C81,'LA Staffing'!$A:$D,2,0)</f>
        <v>1.8</v>
      </c>
      <c r="AG81" s="63" t="s">
        <v>1023</v>
      </c>
      <c r="AH81" s="99" t="str">
        <f>VLOOKUP($C81,'LA Staffing'!$A:$D,4,0)</f>
        <v>Advised by Suffolk County Council</v>
      </c>
    </row>
    <row r="82" spans="1:34" ht="17.649999999999999" customHeight="1">
      <c r="A82" s="61" t="s">
        <v>64</v>
      </c>
      <c r="B82" s="61" t="s">
        <v>76</v>
      </c>
      <c r="C82" s="62" t="s">
        <v>112</v>
      </c>
      <c r="D82" s="63">
        <f>VLOOKUP($C82,NHLE!$A$1:$P$327,4,0)</f>
        <v>2</v>
      </c>
      <c r="E82" s="63">
        <f>VLOOKUP($C82,NHLE!$A$1:$P$327,5,0)</f>
        <v>10</v>
      </c>
      <c r="F82" s="63">
        <f>VLOOKUP($C82,NHLE!$A$1:$P$327,6,0)</f>
        <v>113</v>
      </c>
      <c r="G82" s="63">
        <f>VLOOKUP($C82,NHLE!$A$1:$P$327,7,0)</f>
        <v>125</v>
      </c>
      <c r="H82" s="63">
        <f>VLOOKUP($C82,NHLE!$A$1:$P$327,8,0)</f>
        <v>3</v>
      </c>
      <c r="I82" s="63">
        <f>VLOOKUP($C82,NHLE!$A$1:$P$327,9,0)</f>
        <v>0</v>
      </c>
      <c r="J82" s="63">
        <f>VLOOKUP($C82,NHLE!$A$1:$P$327,10,0)</f>
        <v>0</v>
      </c>
      <c r="K82" s="63">
        <f>VLOOKUP($C82,NHLE!$A$1:$P$327,11,0)</f>
        <v>0</v>
      </c>
      <c r="L82" s="63">
        <f>VLOOKUP($C82,NHLE!$A$1:$P$327,12,0)</f>
        <v>0</v>
      </c>
      <c r="M82" s="63">
        <f>VLOOKUP($C82,NHLE!$A$1:$P$327,13,0)</f>
        <v>0</v>
      </c>
      <c r="N82" s="63">
        <f>VLOOKUP($C82,NHLE!$A$1:$P$327,14,0)</f>
        <v>0</v>
      </c>
      <c r="O82" s="63">
        <f>VLOOKUP($C82,NHLE!$A$1:$P$327,15,0)</f>
        <v>0</v>
      </c>
      <c r="P82" s="63">
        <f>VLOOKUP($C82,NHLE!$A$1:$P$327,16,0)</f>
        <v>0</v>
      </c>
      <c r="Q82" s="64"/>
      <c r="R82" s="62">
        <f>VLOOKUP($C82,'HAR Stats'!$E$4:$L$386,2,0)</f>
        <v>0</v>
      </c>
      <c r="S82" s="62">
        <f>VLOOKUP($C82,'HAR Stats'!$E$4:$L$386,3,0)</f>
        <v>0</v>
      </c>
      <c r="T82" s="62">
        <f>VLOOKUP($C82,'HAR Stats'!$E$4:$L$386,4,0)</f>
        <v>0</v>
      </c>
      <c r="U82" s="62">
        <f>VLOOKUP($C82,'HAR Stats'!$E$4:$L$386,5,0)</f>
        <v>0</v>
      </c>
      <c r="V82" s="62">
        <f>VLOOKUP($C82,'HAR Stats'!$E$4:$L$386,6,0)</f>
        <v>0</v>
      </c>
      <c r="W82" s="62">
        <f>VLOOKUP($C82,'HAR Stats'!$E$4:$L$386,7,0)</f>
        <v>0</v>
      </c>
      <c r="X82" s="62">
        <f>VLOOKUP($C82,'HAR Stats'!$E$4:$L$386,8,0)</f>
        <v>3</v>
      </c>
      <c r="Y82" s="62">
        <f t="shared" si="1"/>
        <v>3</v>
      </c>
      <c r="Z82" s="62" t="s">
        <v>671</v>
      </c>
      <c r="AA82" s="63">
        <f>VLOOKUP($C82,'Planning Applications_LBCs'!$B$2:$G$345,2,0)</f>
        <v>435</v>
      </c>
      <c r="AB82" s="63">
        <f>VLOOKUP($C82,'Planning Applications_LBCs'!$B$2:$G$345,3,0)</f>
        <v>-4.3956043956043959E-2</v>
      </c>
      <c r="AC82" s="63">
        <f>VLOOKUP($C82,'Planning Applications_LBCs'!$B$2:$G$345,4,0)</f>
        <v>15</v>
      </c>
      <c r="AD82" s="63">
        <f>VLOOKUP($C82,'Planning Applications_LBCs'!$B$2:$G$345,5,0)</f>
        <v>0.875</v>
      </c>
      <c r="AE82" s="63">
        <f>VLOOKUP($C82,'Planning Applications_LBCs'!$B$2:$G$345,6,0)</f>
        <v>0</v>
      </c>
      <c r="AF82" s="63">
        <f>VLOOKUP($C82,'LA Staffing'!$A:$D,2,0)</f>
        <v>0.01</v>
      </c>
      <c r="AG82" s="63" t="s">
        <v>1023</v>
      </c>
      <c r="AH82" s="99" t="str">
        <f>VLOOKUP($C82,'LA Staffing'!$A:$D,4,0)</f>
        <v>Advised by Herts CC</v>
      </c>
    </row>
    <row r="83" spans="1:34" ht="17.649999999999999" customHeight="1">
      <c r="A83" s="61" t="s">
        <v>64</v>
      </c>
      <c r="B83" s="61" t="s">
        <v>65</v>
      </c>
      <c r="C83" s="62" t="s">
        <v>113</v>
      </c>
      <c r="D83" s="63">
        <f>VLOOKUP($C83,NHLE!$A$1:$P$327,4,0)</f>
        <v>61</v>
      </c>
      <c r="E83" s="63">
        <f>VLOOKUP($C83,NHLE!$A$1:$P$327,5,0)</f>
        <v>163</v>
      </c>
      <c r="F83" s="63">
        <f>VLOOKUP($C83,NHLE!$A$1:$P$327,6,0)</f>
        <v>2042</v>
      </c>
      <c r="G83" s="63">
        <f>VLOOKUP($C83,NHLE!$A$1:$P$327,7,0)</f>
        <v>2266</v>
      </c>
      <c r="H83" s="63">
        <f>VLOOKUP($C83,NHLE!$A$1:$P$327,8,0)</f>
        <v>117</v>
      </c>
      <c r="I83" s="63">
        <f>VLOOKUP($C83,NHLE!$A$1:$P$327,9,0)</f>
        <v>0</v>
      </c>
      <c r="J83" s="63">
        <f>VLOOKUP($C83,NHLE!$A$1:$P$327,10,0)</f>
        <v>2</v>
      </c>
      <c r="K83" s="63">
        <f>VLOOKUP($C83,NHLE!$A$1:$P$327,11,0)</f>
        <v>5</v>
      </c>
      <c r="L83" s="63">
        <f>VLOOKUP($C83,NHLE!$A$1:$P$327,12,0)</f>
        <v>7</v>
      </c>
      <c r="M83" s="63">
        <f>VLOOKUP($C83,NHLE!$A$1:$P$327,13,0)</f>
        <v>0</v>
      </c>
      <c r="N83" s="63">
        <f>VLOOKUP($C83,NHLE!$A$1:$P$327,14,0)</f>
        <v>0</v>
      </c>
      <c r="O83" s="63">
        <f>VLOOKUP($C83,NHLE!$A$1:$P$327,15,0)</f>
        <v>0</v>
      </c>
      <c r="P83" s="63">
        <f>VLOOKUP($C83,NHLE!$A$1:$P$327,16,0)</f>
        <v>1</v>
      </c>
      <c r="Q83" s="64"/>
      <c r="R83" s="62">
        <f>VLOOKUP($C83,'HAR Stats'!$E$4:$L$386,2,0)</f>
        <v>7</v>
      </c>
      <c r="S83" s="62">
        <f>VLOOKUP($C83,'HAR Stats'!$E$4:$L$386,3,0)</f>
        <v>3</v>
      </c>
      <c r="T83" s="62">
        <f>VLOOKUP($C83,'HAR Stats'!$E$4:$L$386,4,0)</f>
        <v>6</v>
      </c>
      <c r="U83" s="62">
        <f>VLOOKUP($C83,'HAR Stats'!$E$4:$L$386,5,0)</f>
        <v>1</v>
      </c>
      <c r="V83" s="62">
        <f>VLOOKUP($C83,'HAR Stats'!$E$4:$L$386,6,0)</f>
        <v>0</v>
      </c>
      <c r="W83" s="62">
        <f>VLOOKUP($C83,'HAR Stats'!$E$4:$L$386,7,0)</f>
        <v>0</v>
      </c>
      <c r="X83" s="62">
        <f>VLOOKUP($C83,'HAR Stats'!$E$4:$L$386,8,0)</f>
        <v>1</v>
      </c>
      <c r="Y83" s="62">
        <f t="shared" si="1"/>
        <v>18</v>
      </c>
      <c r="Z83" s="62" t="s">
        <v>673</v>
      </c>
      <c r="AA83" s="63">
        <f>VLOOKUP($C83,'Planning Applications_LBCs'!$B$2:$G$345,2,0)</f>
        <v>1644</v>
      </c>
      <c r="AB83" s="63">
        <f>VLOOKUP($C83,'Planning Applications_LBCs'!$B$2:$G$345,3,0)</f>
        <v>-8.0536912751677847E-2</v>
      </c>
      <c r="AC83" s="63">
        <f>VLOOKUP($C83,'Planning Applications_LBCs'!$B$2:$G$345,4,0)</f>
        <v>151</v>
      </c>
      <c r="AD83" s="63">
        <f>VLOOKUP($C83,'Planning Applications_LBCs'!$B$2:$G$345,5,0)</f>
        <v>-0.12716763005780346</v>
      </c>
      <c r="AE83" s="63">
        <f>VLOOKUP($C83,'Planning Applications_LBCs'!$B$2:$G$345,6,0)</f>
        <v>3</v>
      </c>
      <c r="AF83" s="63">
        <f>VLOOKUP($C83,'LA Staffing'!$A:$D,2,0)</f>
        <v>2</v>
      </c>
      <c r="AG83" s="63" t="s">
        <v>1023</v>
      </c>
      <c r="AH83" s="99" t="str">
        <f>VLOOKUP($C83,'LA Staffing'!$A:$D,4,0)</f>
        <v>Advised by Suffolk County Council</v>
      </c>
    </row>
    <row r="84" spans="1:34" ht="17.649999999999999" customHeight="1">
      <c r="A84" s="61" t="s">
        <v>64</v>
      </c>
      <c r="B84" s="61" t="s">
        <v>67</v>
      </c>
      <c r="C84" s="62" t="s">
        <v>114</v>
      </c>
      <c r="D84" s="63">
        <f>VLOOKUP($C84,NHLE!$A$1:$P$327,4,0)</f>
        <v>19</v>
      </c>
      <c r="E84" s="63">
        <f>VLOOKUP($C84,NHLE!$A$1:$P$327,5,0)</f>
        <v>45</v>
      </c>
      <c r="F84" s="63">
        <f>VLOOKUP($C84,NHLE!$A$1:$P$327,6,0)</f>
        <v>908</v>
      </c>
      <c r="G84" s="63">
        <f>VLOOKUP($C84,NHLE!$A$1:$P$327,7,0)</f>
        <v>972</v>
      </c>
      <c r="H84" s="63">
        <f>VLOOKUP($C84,NHLE!$A$1:$P$327,8,0)</f>
        <v>27</v>
      </c>
      <c r="I84" s="63">
        <f>VLOOKUP($C84,NHLE!$A$1:$P$327,9,0)</f>
        <v>0</v>
      </c>
      <c r="J84" s="63">
        <f>VLOOKUP($C84,NHLE!$A$1:$P$327,10,0)</f>
        <v>0</v>
      </c>
      <c r="K84" s="63">
        <f>VLOOKUP($C84,NHLE!$A$1:$P$327,11,0)</f>
        <v>3</v>
      </c>
      <c r="L84" s="63">
        <f>VLOOKUP($C84,NHLE!$A$1:$P$327,12,0)</f>
        <v>3</v>
      </c>
      <c r="M84" s="63">
        <f>VLOOKUP($C84,NHLE!$A$1:$P$327,13,0)</f>
        <v>0</v>
      </c>
      <c r="N84" s="63">
        <f>VLOOKUP($C84,NHLE!$A$1:$P$327,14,0)</f>
        <v>0</v>
      </c>
      <c r="O84" s="63">
        <f>VLOOKUP($C84,NHLE!$A$1:$P$327,15,0)</f>
        <v>0</v>
      </c>
      <c r="P84" s="63">
        <f>VLOOKUP($C84,NHLE!$A$1:$P$327,16,0)</f>
        <v>0</v>
      </c>
      <c r="Q84" s="64"/>
      <c r="R84" s="62">
        <f>VLOOKUP($C84,'HAR Stats'!$E$4:$L$386,2,0)</f>
        <v>6</v>
      </c>
      <c r="S84" s="62">
        <f>VLOOKUP($C84,'HAR Stats'!$E$4:$L$386,3,0)</f>
        <v>1</v>
      </c>
      <c r="T84" s="62">
        <f>VLOOKUP($C84,'HAR Stats'!$E$4:$L$386,4,0)</f>
        <v>2</v>
      </c>
      <c r="U84" s="62">
        <f>VLOOKUP($C84,'HAR Stats'!$E$4:$L$386,5,0)</f>
        <v>0</v>
      </c>
      <c r="V84" s="62">
        <f>VLOOKUP($C84,'HAR Stats'!$E$4:$L$386,6,0)</f>
        <v>0</v>
      </c>
      <c r="W84" s="62">
        <f>VLOOKUP($C84,'HAR Stats'!$E$4:$L$386,7,0)</f>
        <v>0</v>
      </c>
      <c r="X84" s="62">
        <f>VLOOKUP($C84,'HAR Stats'!$E$4:$L$386,8,0)</f>
        <v>5</v>
      </c>
      <c r="Y84" s="62">
        <f t="shared" si="1"/>
        <v>14</v>
      </c>
      <c r="Z84" s="62" t="s">
        <v>673</v>
      </c>
      <c r="AA84" s="63">
        <f>VLOOKUP($C84,'Planning Applications_LBCs'!$B$2:$G$345,2,0)</f>
        <v>1277</v>
      </c>
      <c r="AB84" s="63">
        <f>VLOOKUP($C84,'Planning Applications_LBCs'!$B$2:$G$345,3,0)</f>
        <v>3.6525974025974024E-2</v>
      </c>
      <c r="AC84" s="63">
        <f>VLOOKUP($C84,'Planning Applications_LBCs'!$B$2:$G$345,4,0)</f>
        <v>49</v>
      </c>
      <c r="AD84" s="63">
        <f>VLOOKUP($C84,'Planning Applications_LBCs'!$B$2:$G$345,5,0)</f>
        <v>-5.7692307692307696E-2</v>
      </c>
      <c r="AE84" s="63">
        <f>VLOOKUP($C84,'Planning Applications_LBCs'!$B$2:$G$345,6,0)</f>
        <v>0</v>
      </c>
      <c r="AF84" s="63">
        <f>VLOOKUP($C84,'LA Staffing'!$A:$D,2,0)</f>
        <v>0.25</v>
      </c>
      <c r="AG84" s="63" t="str">
        <f>VLOOKUP($C84,'LA Staffing'!$A:$D,3,0)</f>
        <v>Up 0.05</v>
      </c>
      <c r="AH84" s="99" t="str">
        <f>VLOOKUP($C84,'LA Staffing'!$A:$D,4,0)</f>
        <v>Advised by Essex County Council (Place Services)</v>
      </c>
    </row>
    <row r="85" spans="1:34" ht="17.649999999999999" customHeight="1">
      <c r="A85" s="61" t="s">
        <v>64</v>
      </c>
      <c r="B85" s="61" t="s">
        <v>76</v>
      </c>
      <c r="C85" s="62" t="s">
        <v>115</v>
      </c>
      <c r="D85" s="63">
        <f>VLOOKUP($C85,NHLE!$A$1:$P$327,4,0)</f>
        <v>3</v>
      </c>
      <c r="E85" s="63">
        <f>VLOOKUP($C85,NHLE!$A$1:$P$327,5,0)</f>
        <v>14</v>
      </c>
      <c r="F85" s="63">
        <f>VLOOKUP($C85,NHLE!$A$1:$P$327,6,0)</f>
        <v>334</v>
      </c>
      <c r="G85" s="63">
        <f>VLOOKUP($C85,NHLE!$A$1:$P$327,7,0)</f>
        <v>351</v>
      </c>
      <c r="H85" s="63">
        <f>VLOOKUP($C85,NHLE!$A$1:$P$327,8,0)</f>
        <v>3</v>
      </c>
      <c r="I85" s="63">
        <f>VLOOKUP($C85,NHLE!$A$1:$P$327,9,0)</f>
        <v>0</v>
      </c>
      <c r="J85" s="63">
        <f>VLOOKUP($C85,NHLE!$A$1:$P$327,10,0)</f>
        <v>1</v>
      </c>
      <c r="K85" s="63">
        <f>VLOOKUP($C85,NHLE!$A$1:$P$327,11,0)</f>
        <v>1</v>
      </c>
      <c r="L85" s="63">
        <f>VLOOKUP($C85,NHLE!$A$1:$P$327,12,0)</f>
        <v>2</v>
      </c>
      <c r="M85" s="63">
        <f>VLOOKUP($C85,NHLE!$A$1:$P$327,13,0)</f>
        <v>0</v>
      </c>
      <c r="N85" s="63">
        <f>VLOOKUP($C85,NHLE!$A$1:$P$327,14,0)</f>
        <v>0</v>
      </c>
      <c r="O85" s="63">
        <f>VLOOKUP($C85,NHLE!$A$1:$P$327,15,0)</f>
        <v>0</v>
      </c>
      <c r="P85" s="63">
        <f>VLOOKUP($C85,NHLE!$A$1:$P$327,16,0)</f>
        <v>0</v>
      </c>
      <c r="Q85" s="64"/>
      <c r="R85" s="62">
        <f>VLOOKUP($C85,'HAR Stats'!$E$4:$L$386,2,0)</f>
        <v>1</v>
      </c>
      <c r="S85" s="62">
        <f>VLOOKUP($C85,'HAR Stats'!$E$4:$L$386,3,0)</f>
        <v>0</v>
      </c>
      <c r="T85" s="62">
        <f>VLOOKUP($C85,'HAR Stats'!$E$4:$L$386,4,0)</f>
        <v>0</v>
      </c>
      <c r="U85" s="62">
        <f>VLOOKUP($C85,'HAR Stats'!$E$4:$L$386,5,0)</f>
        <v>0</v>
      </c>
      <c r="V85" s="62">
        <f>VLOOKUP($C85,'HAR Stats'!$E$4:$L$386,6,0)</f>
        <v>0</v>
      </c>
      <c r="W85" s="62">
        <f>VLOOKUP($C85,'HAR Stats'!$E$4:$L$386,7,0)</f>
        <v>0</v>
      </c>
      <c r="X85" s="62">
        <f>VLOOKUP($C85,'HAR Stats'!$E$4:$L$386,8,0)</f>
        <v>0</v>
      </c>
      <c r="Y85" s="62">
        <f t="shared" si="1"/>
        <v>1</v>
      </c>
      <c r="Z85" s="62" t="s">
        <v>671</v>
      </c>
      <c r="AA85" s="63">
        <f>VLOOKUP($C85,'Planning Applications_LBCs'!$B$2:$G$345,2,0)</f>
        <v>1096</v>
      </c>
      <c r="AB85" s="63">
        <f>VLOOKUP($C85,'Planning Applications_LBCs'!$B$2:$G$345,3,0)</f>
        <v>-5.0259965337954939E-2</v>
      </c>
      <c r="AC85" s="63">
        <f>VLOOKUP($C85,'Planning Applications_LBCs'!$B$2:$G$345,4,0)</f>
        <v>38</v>
      </c>
      <c r="AD85" s="63">
        <f>VLOOKUP($C85,'Planning Applications_LBCs'!$B$2:$G$345,5,0)</f>
        <v>0.11764705882352941</v>
      </c>
      <c r="AE85" s="63">
        <f>VLOOKUP($C85,'Planning Applications_LBCs'!$B$2:$G$345,6,0)</f>
        <v>13</v>
      </c>
      <c r="AF85" s="63">
        <f>VLOOKUP($C85,'LA Staffing'!$A:$D,2,0)</f>
        <v>0.5</v>
      </c>
      <c r="AG85" s="63" t="str">
        <f>VLOOKUP($C85,'LA Staffing'!$A:$D,3,0)</f>
        <v>Down 0.4</v>
      </c>
      <c r="AH85" s="99" t="str">
        <f>VLOOKUP($C85,'LA Staffing'!$A:$D,4,0)</f>
        <v>Advised by Hertfordshire County Council</v>
      </c>
    </row>
    <row r="86" spans="1:34" ht="17.649999999999999" customHeight="1">
      <c r="A86" s="61" t="s">
        <v>64</v>
      </c>
      <c r="B86" s="61" t="s">
        <v>116</v>
      </c>
      <c r="C86" s="62" t="s">
        <v>117</v>
      </c>
      <c r="D86" s="63">
        <f>VLOOKUP($C86,NHLE!$A$1:$P$327,4,0)</f>
        <v>13</v>
      </c>
      <c r="E86" s="63">
        <f>VLOOKUP($C86,NHLE!$A$1:$P$327,5,0)</f>
        <v>19</v>
      </c>
      <c r="F86" s="63">
        <f>VLOOKUP($C86,NHLE!$A$1:$P$327,6,0)</f>
        <v>209</v>
      </c>
      <c r="G86" s="63">
        <f>VLOOKUP($C86,NHLE!$A$1:$P$327,7,0)</f>
        <v>241</v>
      </c>
      <c r="H86" s="63">
        <f>VLOOKUP($C86,NHLE!$A$1:$P$327,8,0)</f>
        <v>17</v>
      </c>
      <c r="I86" s="63">
        <f>VLOOKUP($C86,NHLE!$A$1:$P$327,9,0)</f>
        <v>0</v>
      </c>
      <c r="J86" s="63">
        <f>VLOOKUP($C86,NHLE!$A$1:$P$327,10,0)</f>
        <v>0</v>
      </c>
      <c r="K86" s="63">
        <f>VLOOKUP($C86,NHLE!$A$1:$P$327,11,0)</f>
        <v>1</v>
      </c>
      <c r="L86" s="63">
        <f>VLOOKUP($C86,NHLE!$A$1:$P$327,12,0)</f>
        <v>1</v>
      </c>
      <c r="M86" s="63">
        <f>VLOOKUP($C86,NHLE!$A$1:$P$327,13,0)</f>
        <v>0</v>
      </c>
      <c r="N86" s="63">
        <f>VLOOKUP($C86,NHLE!$A$1:$P$327,14,0)</f>
        <v>0</v>
      </c>
      <c r="O86" s="63">
        <f>VLOOKUP($C86,NHLE!$A$1:$P$327,15,0)</f>
        <v>0</v>
      </c>
      <c r="P86" s="63">
        <f>VLOOKUP($C86,NHLE!$A$1:$P$327,16,0)</f>
        <v>0</v>
      </c>
      <c r="Q86" s="64"/>
      <c r="R86" s="62">
        <f>VLOOKUP($C86,'HAR Stats'!$E$4:$L$386,2,0)</f>
        <v>2</v>
      </c>
      <c r="S86" s="62">
        <f>VLOOKUP($C86,'HAR Stats'!$E$4:$L$386,3,0)</f>
        <v>0</v>
      </c>
      <c r="T86" s="62">
        <f>VLOOKUP($C86,'HAR Stats'!$E$4:$L$386,4,0)</f>
        <v>1</v>
      </c>
      <c r="U86" s="62">
        <f>VLOOKUP($C86,'HAR Stats'!$E$4:$L$386,5,0)</f>
        <v>1</v>
      </c>
      <c r="V86" s="62">
        <f>VLOOKUP($C86,'HAR Stats'!$E$4:$L$386,6,0)</f>
        <v>0</v>
      </c>
      <c r="W86" s="62">
        <f>VLOOKUP($C86,'HAR Stats'!$E$4:$L$386,7,0)</f>
        <v>0</v>
      </c>
      <c r="X86" s="62">
        <f>VLOOKUP($C86,'HAR Stats'!$E$4:$L$386,8,0)</f>
        <v>1</v>
      </c>
      <c r="Y86" s="62">
        <f t="shared" si="1"/>
        <v>5</v>
      </c>
      <c r="Z86" s="62" t="s">
        <v>673</v>
      </c>
      <c r="AA86" s="63">
        <f>VLOOKUP($C86,'Planning Applications_LBCs'!$B$2:$G$345,2,0)</f>
        <v>859</v>
      </c>
      <c r="AB86" s="63">
        <f>VLOOKUP($C86,'Planning Applications_LBCs'!$B$2:$G$345,3,0)</f>
        <v>-7.1351351351351358E-2</v>
      </c>
      <c r="AC86" s="63">
        <f>VLOOKUP($C86,'Planning Applications_LBCs'!$B$2:$G$345,4,0)</f>
        <v>16</v>
      </c>
      <c r="AD86" s="63">
        <f>VLOOKUP($C86,'Planning Applications_LBCs'!$B$2:$G$345,5,0)</f>
        <v>0.77777777777777779</v>
      </c>
      <c r="AE86" s="63">
        <f>VLOOKUP($C86,'Planning Applications_LBCs'!$B$2:$G$345,6,0)</f>
        <v>0</v>
      </c>
      <c r="AF86" s="63">
        <f>VLOOKUP($C86,'LA Staffing'!$A:$D,2,0)</f>
        <v>0.25</v>
      </c>
      <c r="AG86" s="63" t="str">
        <f>VLOOKUP($C86,'LA Staffing'!$A:$D,3,0)</f>
        <v>Down 0.15</v>
      </c>
      <c r="AH86" s="99" t="str">
        <f>VLOOKUP($C86,'LA Staffing'!$A:$D,4,0)</f>
        <v>Advised by Essex County Council (Place Services)</v>
      </c>
    </row>
    <row r="87" spans="1:34" ht="17.649999999999999" customHeight="1">
      <c r="A87" s="61" t="s">
        <v>64</v>
      </c>
      <c r="B87" s="61" t="s">
        <v>67</v>
      </c>
      <c r="C87" s="62" t="s">
        <v>118</v>
      </c>
      <c r="D87" s="63">
        <f>VLOOKUP($C87,NHLE!$A$1:$P$327,4,0)</f>
        <v>65</v>
      </c>
      <c r="E87" s="63">
        <f>VLOOKUP($C87,NHLE!$A$1:$P$327,5,0)</f>
        <v>173</v>
      </c>
      <c r="F87" s="63">
        <f>VLOOKUP($C87,NHLE!$A$1:$P$327,6,0)</f>
        <v>3484</v>
      </c>
      <c r="G87" s="63">
        <f>VLOOKUP($C87,NHLE!$A$1:$P$327,7,0)</f>
        <v>3722</v>
      </c>
      <c r="H87" s="63">
        <f>VLOOKUP($C87,NHLE!$A$1:$P$327,8,0)</f>
        <v>73</v>
      </c>
      <c r="I87" s="63">
        <f>VLOOKUP($C87,NHLE!$A$1:$P$327,9,0)</f>
        <v>1</v>
      </c>
      <c r="J87" s="63">
        <f>VLOOKUP($C87,NHLE!$A$1:$P$327,10,0)</f>
        <v>1</v>
      </c>
      <c r="K87" s="63">
        <f>VLOOKUP($C87,NHLE!$A$1:$P$327,11,0)</f>
        <v>5</v>
      </c>
      <c r="L87" s="63">
        <f>VLOOKUP($C87,NHLE!$A$1:$P$327,12,0)</f>
        <v>7</v>
      </c>
      <c r="M87" s="63">
        <f>VLOOKUP($C87,NHLE!$A$1:$P$327,13,0)</f>
        <v>0</v>
      </c>
      <c r="N87" s="63">
        <f>VLOOKUP($C87,NHLE!$A$1:$P$327,14,0)</f>
        <v>0</v>
      </c>
      <c r="O87" s="63">
        <f>VLOOKUP($C87,NHLE!$A$1:$P$327,15,0)</f>
        <v>0</v>
      </c>
      <c r="P87" s="63">
        <f>VLOOKUP($C87,NHLE!$A$1:$P$327,16,0)</f>
        <v>0</v>
      </c>
      <c r="Q87" s="64"/>
      <c r="R87" s="62">
        <f>VLOOKUP($C87,'HAR Stats'!$E$4:$L$386,2,0)</f>
        <v>2</v>
      </c>
      <c r="S87" s="62">
        <f>VLOOKUP($C87,'HAR Stats'!$E$4:$L$386,3,0)</f>
        <v>1</v>
      </c>
      <c r="T87" s="62">
        <f>VLOOKUP($C87,'HAR Stats'!$E$4:$L$386,4,0)</f>
        <v>3</v>
      </c>
      <c r="U87" s="62">
        <f>VLOOKUP($C87,'HAR Stats'!$E$4:$L$386,5,0)</f>
        <v>1</v>
      </c>
      <c r="V87" s="62">
        <f>VLOOKUP($C87,'HAR Stats'!$E$4:$L$386,6,0)</f>
        <v>0</v>
      </c>
      <c r="W87" s="62">
        <f>VLOOKUP($C87,'HAR Stats'!$E$4:$L$386,7,0)</f>
        <v>0</v>
      </c>
      <c r="X87" s="62">
        <f>VLOOKUP($C87,'HAR Stats'!$E$4:$L$386,8,0)</f>
        <v>0</v>
      </c>
      <c r="Y87" s="62">
        <f t="shared" si="1"/>
        <v>7</v>
      </c>
      <c r="Z87" s="62" t="s">
        <v>671</v>
      </c>
      <c r="AA87" s="63">
        <f>VLOOKUP($C87,'Planning Applications_LBCs'!$B$2:$G$345,2,0)</f>
        <v>1571</v>
      </c>
      <c r="AB87" s="63">
        <f>VLOOKUP($C87,'Planning Applications_LBCs'!$B$2:$G$345,3,0)</f>
        <v>3.6279683377308705E-2</v>
      </c>
      <c r="AC87" s="63">
        <f>VLOOKUP($C87,'Planning Applications_LBCs'!$B$2:$G$345,4,0)</f>
        <v>257</v>
      </c>
      <c r="AD87" s="63">
        <f>VLOOKUP($C87,'Planning Applications_LBCs'!$B$2:$G$345,5,0)</f>
        <v>-0.11072664359861592</v>
      </c>
      <c r="AE87" s="63">
        <f>VLOOKUP($C87,'Planning Applications_LBCs'!$B$2:$G$345,6,0)</f>
        <v>1</v>
      </c>
      <c r="AF87" s="63">
        <f>VLOOKUP($C87,'LA Staffing'!$A:$D,2,0)</f>
        <v>2</v>
      </c>
      <c r="AG87" s="63" t="s">
        <v>1023</v>
      </c>
      <c r="AH87" s="99" t="str">
        <f>VLOOKUP($C87,'LA Staffing'!$A:$D,4,0)</f>
        <v>Advised by Essex County Council (Place Services)</v>
      </c>
    </row>
    <row r="88" spans="1:34" ht="17.649999999999999" customHeight="1">
      <c r="A88" s="61" t="s">
        <v>64</v>
      </c>
      <c r="B88" s="61" t="s">
        <v>76</v>
      </c>
      <c r="C88" s="62" t="s">
        <v>119</v>
      </c>
      <c r="D88" s="63">
        <f>VLOOKUP($C88,NHLE!$A$1:$P$327,4,0)</f>
        <v>2</v>
      </c>
      <c r="E88" s="63">
        <f>VLOOKUP($C88,NHLE!$A$1:$P$327,5,0)</f>
        <v>4</v>
      </c>
      <c r="F88" s="63">
        <f>VLOOKUP($C88,NHLE!$A$1:$P$327,6,0)</f>
        <v>85</v>
      </c>
      <c r="G88" s="63">
        <f>VLOOKUP($C88,NHLE!$A$1:$P$327,7,0)</f>
        <v>91</v>
      </c>
      <c r="H88" s="63">
        <f>VLOOKUP($C88,NHLE!$A$1:$P$327,8,0)</f>
        <v>0</v>
      </c>
      <c r="I88" s="63">
        <f>VLOOKUP($C88,NHLE!$A$1:$P$327,9,0)</f>
        <v>0</v>
      </c>
      <c r="J88" s="63">
        <f>VLOOKUP($C88,NHLE!$A$1:$P$327,10,0)</f>
        <v>0</v>
      </c>
      <c r="K88" s="63">
        <f>VLOOKUP($C88,NHLE!$A$1:$P$327,11,0)</f>
        <v>1</v>
      </c>
      <c r="L88" s="63">
        <f>VLOOKUP($C88,NHLE!$A$1:$P$327,12,0)</f>
        <v>1</v>
      </c>
      <c r="M88" s="63">
        <f>VLOOKUP($C88,NHLE!$A$1:$P$327,13,0)</f>
        <v>0</v>
      </c>
      <c r="N88" s="63">
        <f>VLOOKUP($C88,NHLE!$A$1:$P$327,14,0)</f>
        <v>0</v>
      </c>
      <c r="O88" s="63">
        <f>VLOOKUP($C88,NHLE!$A$1:$P$327,15,0)</f>
        <v>0</v>
      </c>
      <c r="P88" s="63">
        <f>VLOOKUP($C88,NHLE!$A$1:$P$327,16,0)</f>
        <v>0</v>
      </c>
      <c r="Q88" s="64"/>
      <c r="R88" s="62">
        <f>VLOOKUP($C88,'HAR Stats'!$E$4:$L$386,2,0)</f>
        <v>2</v>
      </c>
      <c r="S88" s="62">
        <f>VLOOKUP($C88,'HAR Stats'!$E$4:$L$386,3,0)</f>
        <v>0</v>
      </c>
      <c r="T88" s="62">
        <f>VLOOKUP($C88,'HAR Stats'!$E$4:$L$386,4,0)</f>
        <v>0</v>
      </c>
      <c r="U88" s="62">
        <f>VLOOKUP($C88,'HAR Stats'!$E$4:$L$386,5,0)</f>
        <v>0</v>
      </c>
      <c r="V88" s="62">
        <f>VLOOKUP($C88,'HAR Stats'!$E$4:$L$386,6,0)</f>
        <v>0</v>
      </c>
      <c r="W88" s="62">
        <f>VLOOKUP($C88,'HAR Stats'!$E$4:$L$386,7,0)</f>
        <v>0</v>
      </c>
      <c r="X88" s="62">
        <f>VLOOKUP($C88,'HAR Stats'!$E$4:$L$386,8,0)</f>
        <v>0</v>
      </c>
      <c r="Y88" s="62">
        <f t="shared" si="1"/>
        <v>2</v>
      </c>
      <c r="Z88" s="62" t="s">
        <v>673</v>
      </c>
      <c r="AA88" s="63">
        <f>VLOOKUP($C88,'Planning Applications_LBCs'!$B$2:$G$345,2,0)</f>
        <v>774</v>
      </c>
      <c r="AB88" s="63">
        <f>VLOOKUP($C88,'Planning Applications_LBCs'!$B$2:$G$345,3,0)</f>
        <v>2.6525198938992044E-2</v>
      </c>
      <c r="AC88" s="63">
        <f>VLOOKUP($C88,'Planning Applications_LBCs'!$B$2:$G$345,4,0)</f>
        <v>11</v>
      </c>
      <c r="AD88" s="63">
        <f>VLOOKUP($C88,'Planning Applications_LBCs'!$B$2:$G$345,5,0)</f>
        <v>-0.15384615384615385</v>
      </c>
      <c r="AE88" s="63">
        <f>VLOOKUP($C88,'Planning Applications_LBCs'!$B$2:$G$345,6,0)</f>
        <v>0</v>
      </c>
      <c r="AF88" s="63">
        <f>VLOOKUP($C88,'LA Staffing'!$A:$D,2,0)</f>
        <v>1</v>
      </c>
      <c r="AG88" s="63" t="s">
        <v>1023</v>
      </c>
      <c r="AH88" s="99" t="str">
        <f>VLOOKUP($C88,'LA Staffing'!$A:$D,4,0)</f>
        <v>Advised by Hertfordshire County Council</v>
      </c>
    </row>
    <row r="89" spans="1:34" ht="17.649999999999999" customHeight="1">
      <c r="A89" s="61" t="s">
        <v>64</v>
      </c>
      <c r="B89" s="61" t="s">
        <v>65</v>
      </c>
      <c r="C89" s="62" t="s">
        <v>120</v>
      </c>
      <c r="D89" s="63">
        <f>VLOOKUP($C89,NHLE!$A$1:$P$327,4,0)</f>
        <v>50</v>
      </c>
      <c r="E89" s="63">
        <f>VLOOKUP($C89,NHLE!$A$1:$P$327,5,0)</f>
        <v>70</v>
      </c>
      <c r="F89" s="63">
        <f>VLOOKUP($C89,NHLE!$A$1:$P$327,6,0)</f>
        <v>1142</v>
      </c>
      <c r="G89" s="63">
        <f>VLOOKUP($C89,NHLE!$A$1:$P$327,7,0)</f>
        <v>1262</v>
      </c>
      <c r="H89" s="63">
        <f>VLOOKUP($C89,NHLE!$A$1:$P$327,8,0)</f>
        <v>29</v>
      </c>
      <c r="I89" s="63">
        <f>VLOOKUP($C89,NHLE!$A$1:$P$327,9,0)</f>
        <v>0</v>
      </c>
      <c r="J89" s="63">
        <f>VLOOKUP($C89,NHLE!$A$1:$P$327,10,0)</f>
        <v>1</v>
      </c>
      <c r="K89" s="63">
        <f>VLOOKUP($C89,NHLE!$A$1:$P$327,11,0)</f>
        <v>2</v>
      </c>
      <c r="L89" s="63">
        <f>VLOOKUP($C89,NHLE!$A$1:$P$327,12,0)</f>
        <v>3</v>
      </c>
      <c r="M89" s="63">
        <f>VLOOKUP($C89,NHLE!$A$1:$P$327,13,0)</f>
        <v>0</v>
      </c>
      <c r="N89" s="63">
        <f>VLOOKUP($C89,NHLE!$A$1:$P$327,14,0)</f>
        <v>0</v>
      </c>
      <c r="O89" s="63">
        <f>VLOOKUP($C89,NHLE!$A$1:$P$327,15,0)</f>
        <v>0</v>
      </c>
      <c r="P89" s="63">
        <f>VLOOKUP($C89,NHLE!$A$1:$P$327,16,0)</f>
        <v>0</v>
      </c>
      <c r="Q89" s="64"/>
      <c r="R89" s="62">
        <f>VLOOKUP($C89,'HAR Stats'!$E$4:$L$386,2,0)</f>
        <v>4</v>
      </c>
      <c r="S89" s="62">
        <f>VLOOKUP($C89,'HAR Stats'!$E$4:$L$386,3,0)</f>
        <v>4</v>
      </c>
      <c r="T89" s="62">
        <f>VLOOKUP($C89,'HAR Stats'!$E$4:$L$386,4,0)</f>
        <v>1</v>
      </c>
      <c r="U89" s="62">
        <f>VLOOKUP($C89,'HAR Stats'!$E$4:$L$386,5,0)</f>
        <v>0</v>
      </c>
      <c r="V89" s="62">
        <f>VLOOKUP($C89,'HAR Stats'!$E$4:$L$386,6,0)</f>
        <v>0</v>
      </c>
      <c r="W89" s="62">
        <f>VLOOKUP($C89,'HAR Stats'!$E$4:$L$386,7,0)</f>
        <v>0</v>
      </c>
      <c r="X89" s="62">
        <f>VLOOKUP($C89,'HAR Stats'!$E$4:$L$386,8,0)</f>
        <v>1</v>
      </c>
      <c r="Y89" s="62">
        <f t="shared" si="1"/>
        <v>10</v>
      </c>
      <c r="Z89" s="62" t="s">
        <v>673</v>
      </c>
      <c r="AA89" s="63">
        <f>VLOOKUP($C89,'Planning Applications_LBCs'!$B$2:$G$345,2,0)</f>
        <v>943</v>
      </c>
      <c r="AB89" s="63">
        <f>VLOOKUP($C89,'Planning Applications_LBCs'!$B$2:$G$345,3,0)</f>
        <v>3.512623490669594E-2</v>
      </c>
      <c r="AC89" s="63">
        <f>VLOOKUP($C89,'Planning Applications_LBCs'!$B$2:$G$345,4,0)</f>
        <v>103</v>
      </c>
      <c r="AD89" s="63">
        <f>VLOOKUP($C89,'Planning Applications_LBCs'!$B$2:$G$345,5,0)</f>
        <v>0.24096385542168675</v>
      </c>
      <c r="AE89" s="63">
        <f>VLOOKUP($C89,'Planning Applications_LBCs'!$B$2:$G$345,6,0)</f>
        <v>0</v>
      </c>
      <c r="AF89" s="63">
        <f>VLOOKUP($C89,'LA Staffing'!$A:$D,2,0)</f>
        <v>0.75</v>
      </c>
      <c r="AG89" s="63" t="str">
        <f>VLOOKUP($C89,'LA Staffing'!$A:$D,3,0)</f>
        <v>Down 0.2</v>
      </c>
      <c r="AH89" s="99" t="str">
        <f>VLOOKUP($C89,'LA Staffing'!$A:$D,4,0)</f>
        <v>Advised by Suffolk County Council</v>
      </c>
    </row>
    <row r="90" spans="1:34" ht="17.649999999999999" customHeight="1">
      <c r="A90" s="61" t="s">
        <v>64</v>
      </c>
      <c r="B90" s="61" t="s">
        <v>76</v>
      </c>
      <c r="C90" s="62" t="s">
        <v>121</v>
      </c>
      <c r="D90" s="63">
        <f>VLOOKUP($C90,NHLE!$A$1:$P$327,4,0)</f>
        <v>6</v>
      </c>
      <c r="E90" s="63">
        <f>VLOOKUP($C90,NHLE!$A$1:$P$327,5,0)</f>
        <v>24</v>
      </c>
      <c r="F90" s="63">
        <f>VLOOKUP($C90,NHLE!$A$1:$P$327,6,0)</f>
        <v>400</v>
      </c>
      <c r="G90" s="63">
        <f>VLOOKUP($C90,NHLE!$A$1:$P$327,7,0)</f>
        <v>430</v>
      </c>
      <c r="H90" s="63">
        <f>VLOOKUP($C90,NHLE!$A$1:$P$327,8,0)</f>
        <v>4</v>
      </c>
      <c r="I90" s="63">
        <f>VLOOKUP($C90,NHLE!$A$1:$P$327,9,0)</f>
        <v>1</v>
      </c>
      <c r="J90" s="63">
        <f>VLOOKUP($C90,NHLE!$A$1:$P$327,10,0)</f>
        <v>0</v>
      </c>
      <c r="K90" s="63">
        <f>VLOOKUP($C90,NHLE!$A$1:$P$327,11,0)</f>
        <v>4</v>
      </c>
      <c r="L90" s="63">
        <f>VLOOKUP($C90,NHLE!$A$1:$P$327,12,0)</f>
        <v>5</v>
      </c>
      <c r="M90" s="63">
        <f>VLOOKUP($C90,NHLE!$A$1:$P$327,13,0)</f>
        <v>0</v>
      </c>
      <c r="N90" s="63">
        <f>VLOOKUP($C90,NHLE!$A$1:$P$327,14,0)</f>
        <v>0</v>
      </c>
      <c r="O90" s="63">
        <f>VLOOKUP($C90,NHLE!$A$1:$P$327,15,0)</f>
        <v>0</v>
      </c>
      <c r="P90" s="63">
        <f>VLOOKUP($C90,NHLE!$A$1:$P$327,16,0)</f>
        <v>0</v>
      </c>
      <c r="Q90" s="64"/>
      <c r="R90" s="62">
        <f>VLOOKUP($C90,'HAR Stats'!$E$4:$L$386,2,0)</f>
        <v>1</v>
      </c>
      <c r="S90" s="62">
        <f>VLOOKUP($C90,'HAR Stats'!$E$4:$L$386,3,0)</f>
        <v>0</v>
      </c>
      <c r="T90" s="62">
        <f>VLOOKUP($C90,'HAR Stats'!$E$4:$L$386,4,0)</f>
        <v>0</v>
      </c>
      <c r="U90" s="62">
        <f>VLOOKUP($C90,'HAR Stats'!$E$4:$L$386,5,0)</f>
        <v>0</v>
      </c>
      <c r="V90" s="62">
        <f>VLOOKUP($C90,'HAR Stats'!$E$4:$L$386,6,0)</f>
        <v>0</v>
      </c>
      <c r="W90" s="62">
        <f>VLOOKUP($C90,'HAR Stats'!$E$4:$L$386,7,0)</f>
        <v>0</v>
      </c>
      <c r="X90" s="62">
        <f>VLOOKUP($C90,'HAR Stats'!$E$4:$L$386,8,0)</f>
        <v>0</v>
      </c>
      <c r="Y90" s="62">
        <f t="shared" si="1"/>
        <v>1</v>
      </c>
      <c r="Z90" s="62" t="s">
        <v>673</v>
      </c>
      <c r="AA90" s="63">
        <f>VLOOKUP($C90,'Planning Applications_LBCs'!$B$2:$G$345,2,0)</f>
        <v>1025</v>
      </c>
      <c r="AB90" s="63">
        <f>VLOOKUP($C90,'Planning Applications_LBCs'!$B$2:$G$345,3,0)</f>
        <v>1.9900497512437811E-2</v>
      </c>
      <c r="AC90" s="63">
        <f>VLOOKUP($C90,'Planning Applications_LBCs'!$B$2:$G$345,4,0)</f>
        <v>34</v>
      </c>
      <c r="AD90" s="63">
        <f>VLOOKUP($C90,'Planning Applications_LBCs'!$B$2:$G$345,5,0)</f>
        <v>-0.10526315789473684</v>
      </c>
      <c r="AE90" s="63">
        <f>VLOOKUP($C90,'Planning Applications_LBCs'!$B$2:$G$345,6,0)</f>
        <v>7</v>
      </c>
      <c r="AF90" s="63">
        <f>VLOOKUP($C90,'LA Staffing'!$A:$D,2,0)</f>
        <v>0.35</v>
      </c>
      <c r="AG90" s="63" t="str">
        <f>VLOOKUP($C90,'LA Staffing'!$A:$D,3,0)</f>
        <v>Up 0.1</v>
      </c>
      <c r="AH90" s="99" t="str">
        <f>VLOOKUP($C90,'LA Staffing'!$A:$D,4,0)</f>
        <v>Advised by Hertfordshire County Council</v>
      </c>
    </row>
    <row r="91" spans="1:34" ht="17.649999999999999" customHeight="1">
      <c r="A91" s="61" t="s">
        <v>122</v>
      </c>
      <c r="B91" s="61" t="s">
        <v>123</v>
      </c>
      <c r="C91" s="62" t="s">
        <v>124</v>
      </c>
      <c r="D91" s="63">
        <f>VLOOKUP($C91,NHLE!$A$1:$P$327,4,0)</f>
        <v>3</v>
      </c>
      <c r="E91" s="63">
        <f>VLOOKUP($C91,NHLE!$A$1:$P$327,5,0)</f>
        <v>4</v>
      </c>
      <c r="F91" s="63">
        <f>VLOOKUP($C91,NHLE!$A$1:$P$327,6,0)</f>
        <v>40</v>
      </c>
      <c r="G91" s="63">
        <f>VLOOKUP($C91,NHLE!$A$1:$P$327,7,0)</f>
        <v>47</v>
      </c>
      <c r="H91" s="63">
        <f>VLOOKUP($C91,NHLE!$A$1:$P$327,8,0)</f>
        <v>1</v>
      </c>
      <c r="I91" s="63">
        <f>VLOOKUP($C91,NHLE!$A$1:$P$327,9,0)</f>
        <v>0</v>
      </c>
      <c r="J91" s="63">
        <f>VLOOKUP($C91,NHLE!$A$1:$P$327,10,0)</f>
        <v>0</v>
      </c>
      <c r="K91" s="63">
        <f>VLOOKUP($C91,NHLE!$A$1:$P$327,11,0)</f>
        <v>0</v>
      </c>
      <c r="L91" s="63">
        <f>VLOOKUP($C91,NHLE!$A$1:$P$327,12,0)</f>
        <v>0</v>
      </c>
      <c r="M91" s="63">
        <f>VLOOKUP($C91,NHLE!$A$1:$P$327,13,0)</f>
        <v>0</v>
      </c>
      <c r="N91" s="63">
        <f>VLOOKUP($C91,NHLE!$A$1:$P$327,14,0)</f>
        <v>0</v>
      </c>
      <c r="O91" s="63">
        <f>VLOOKUP($C91,NHLE!$A$1:$P$327,15,0)</f>
        <v>0</v>
      </c>
      <c r="P91" s="63">
        <f>VLOOKUP($C91,NHLE!$A$1:$P$327,16,0)</f>
        <v>0</v>
      </c>
      <c r="Q91" s="64"/>
      <c r="R91" s="62">
        <f>VLOOKUP($C91,'HAR Stats'!$E$4:$L$386,2,0)</f>
        <v>4</v>
      </c>
      <c r="S91" s="62">
        <f>VLOOKUP($C91,'HAR Stats'!$E$4:$L$386,3,0)</f>
        <v>1</v>
      </c>
      <c r="T91" s="62">
        <f>VLOOKUP($C91,'HAR Stats'!$E$4:$L$386,4,0)</f>
        <v>1</v>
      </c>
      <c r="U91" s="62">
        <f>VLOOKUP($C91,'HAR Stats'!$E$4:$L$386,5,0)</f>
        <v>0</v>
      </c>
      <c r="V91" s="62">
        <f>VLOOKUP($C91,'HAR Stats'!$E$4:$L$386,6,0)</f>
        <v>0</v>
      </c>
      <c r="W91" s="62">
        <f>VLOOKUP($C91,'HAR Stats'!$E$4:$L$386,7,0)</f>
        <v>0</v>
      </c>
      <c r="X91" s="62">
        <f>VLOOKUP($C91,'HAR Stats'!$E$4:$L$386,8,0)</f>
        <v>1</v>
      </c>
      <c r="Y91" s="62">
        <f t="shared" si="1"/>
        <v>7</v>
      </c>
      <c r="Z91" s="62" t="s">
        <v>673</v>
      </c>
      <c r="AA91" s="63">
        <f>VLOOKUP($C91,'Planning Applications_LBCs'!$B$2:$G$345,2,0)</f>
        <v>924</v>
      </c>
      <c r="AB91" s="63">
        <f>VLOOKUP($C91,'Planning Applications_LBCs'!$B$2:$G$345,3,0)</f>
        <v>-0.11153846153846154</v>
      </c>
      <c r="AC91" s="63">
        <f>VLOOKUP($C91,'Planning Applications_LBCs'!$B$2:$G$345,4,0)</f>
        <v>4</v>
      </c>
      <c r="AD91" s="63">
        <f>VLOOKUP($C91,'Planning Applications_LBCs'!$B$2:$G$345,5,0)</f>
        <v>-0.6</v>
      </c>
      <c r="AE91" s="63">
        <f>VLOOKUP($C91,'Planning Applications_LBCs'!$B$2:$G$345,6,0)</f>
        <v>0</v>
      </c>
      <c r="AF91" s="63">
        <f>VLOOKUP($C91,'LA Staffing'!$A:$D,2,0)</f>
        <v>0</v>
      </c>
      <c r="AG91" s="63" t="s">
        <v>1023</v>
      </c>
      <c r="AH91" s="99" t="str">
        <f>VLOOKUP($C91,'LA Staffing'!$A:$D,4,0)</f>
        <v>Advised by GLAAS</v>
      </c>
    </row>
    <row r="92" spans="1:34" ht="17.649999999999999" customHeight="1">
      <c r="A92" s="61" t="s">
        <v>122</v>
      </c>
      <c r="B92" s="61" t="s">
        <v>123</v>
      </c>
      <c r="C92" s="62" t="s">
        <v>125</v>
      </c>
      <c r="D92" s="63">
        <f>VLOOKUP($C92,NHLE!$A$1:$P$327,4,0)</f>
        <v>2</v>
      </c>
      <c r="E92" s="63">
        <f>VLOOKUP($C92,NHLE!$A$1:$P$327,5,0)</f>
        <v>34</v>
      </c>
      <c r="F92" s="63">
        <f>VLOOKUP($C92,NHLE!$A$1:$P$327,6,0)</f>
        <v>610</v>
      </c>
      <c r="G92" s="63">
        <f>VLOOKUP($C92,NHLE!$A$1:$P$327,7,0)</f>
        <v>646</v>
      </c>
      <c r="H92" s="63">
        <f>VLOOKUP($C92,NHLE!$A$1:$P$327,8,0)</f>
        <v>2</v>
      </c>
      <c r="I92" s="63">
        <f>VLOOKUP($C92,NHLE!$A$1:$P$327,9,0)</f>
        <v>1</v>
      </c>
      <c r="J92" s="63">
        <f>VLOOKUP($C92,NHLE!$A$1:$P$327,10,0)</f>
        <v>2</v>
      </c>
      <c r="K92" s="63">
        <f>VLOOKUP($C92,NHLE!$A$1:$P$327,11,0)</f>
        <v>1</v>
      </c>
      <c r="L92" s="63">
        <f>VLOOKUP($C92,NHLE!$A$1:$P$327,12,0)</f>
        <v>4</v>
      </c>
      <c r="M92" s="63">
        <f>VLOOKUP($C92,NHLE!$A$1:$P$327,13,0)</f>
        <v>0</v>
      </c>
      <c r="N92" s="63">
        <f>VLOOKUP($C92,NHLE!$A$1:$P$327,14,0)</f>
        <v>0</v>
      </c>
      <c r="O92" s="63">
        <f>VLOOKUP($C92,NHLE!$A$1:$P$327,15,0)</f>
        <v>1</v>
      </c>
      <c r="P92" s="63">
        <f>VLOOKUP($C92,NHLE!$A$1:$P$327,16,0)</f>
        <v>0</v>
      </c>
      <c r="Q92" s="64"/>
      <c r="R92" s="62">
        <f>VLOOKUP($C92,'HAR Stats'!$E$4:$L$386,2,0)</f>
        <v>6</v>
      </c>
      <c r="S92" s="62">
        <f>VLOOKUP($C92,'HAR Stats'!$E$4:$L$386,3,0)</f>
        <v>2</v>
      </c>
      <c r="T92" s="62">
        <f>VLOOKUP($C92,'HAR Stats'!$E$4:$L$386,4,0)</f>
        <v>1</v>
      </c>
      <c r="U92" s="62">
        <f>VLOOKUP($C92,'HAR Stats'!$E$4:$L$386,5,0)</f>
        <v>0</v>
      </c>
      <c r="V92" s="62">
        <f>VLOOKUP($C92,'HAR Stats'!$E$4:$L$386,6,0)</f>
        <v>0</v>
      </c>
      <c r="W92" s="62">
        <f>VLOOKUP($C92,'HAR Stats'!$E$4:$L$386,7,0)</f>
        <v>0</v>
      </c>
      <c r="X92" s="62">
        <f>VLOOKUP($C92,'HAR Stats'!$E$4:$L$386,8,0)</f>
        <v>1</v>
      </c>
      <c r="Y92" s="62">
        <f t="shared" si="1"/>
        <v>10</v>
      </c>
      <c r="Z92" s="62" t="s">
        <v>671</v>
      </c>
      <c r="AA92" s="63">
        <f>VLOOKUP($C92,'Planning Applications_LBCs'!$B$2:$G$345,2,0)</f>
        <v>3600</v>
      </c>
      <c r="AB92" s="63">
        <f>VLOOKUP($C92,'Planning Applications_LBCs'!$B$2:$G$345,3,0)</f>
        <v>-1.6124624214266192E-2</v>
      </c>
      <c r="AC92" s="63">
        <f>VLOOKUP($C92,'Planning Applications_LBCs'!$B$2:$G$345,4,0)</f>
        <v>88</v>
      </c>
      <c r="AD92" s="63">
        <f>VLOOKUP($C92,'Planning Applications_LBCs'!$B$2:$G$345,5,0)</f>
        <v>-0.2</v>
      </c>
      <c r="AE92" s="63">
        <f>VLOOKUP($C92,'Planning Applications_LBCs'!$B$2:$G$345,6,0)</f>
        <v>0</v>
      </c>
      <c r="AF92" s="63">
        <f>VLOOKUP($C92,'LA Staffing'!$A:$D,2,0)</f>
        <v>2</v>
      </c>
      <c r="AG92" s="63" t="s">
        <v>1023</v>
      </c>
      <c r="AH92" s="99" t="str">
        <f>VLOOKUP($C92,'LA Staffing'!$A:$D,4,0)</f>
        <v>Advised by GLAAS</v>
      </c>
    </row>
    <row r="93" spans="1:34" ht="17.649999999999999" customHeight="1">
      <c r="A93" s="61" t="s">
        <v>122</v>
      </c>
      <c r="B93" s="61" t="s">
        <v>123</v>
      </c>
      <c r="C93" s="62" t="s">
        <v>126</v>
      </c>
      <c r="D93" s="63">
        <f>VLOOKUP($C93,NHLE!$A$1:$P$327,4,0)</f>
        <v>6</v>
      </c>
      <c r="E93" s="63">
        <f>VLOOKUP($C93,NHLE!$A$1:$P$327,5,0)</f>
        <v>9</v>
      </c>
      <c r="F93" s="63">
        <f>VLOOKUP($C93,NHLE!$A$1:$P$327,6,0)</f>
        <v>100</v>
      </c>
      <c r="G93" s="63">
        <f>VLOOKUP($C93,NHLE!$A$1:$P$327,7,0)</f>
        <v>115</v>
      </c>
      <c r="H93" s="63">
        <f>VLOOKUP($C93,NHLE!$A$1:$P$327,8,0)</f>
        <v>4</v>
      </c>
      <c r="I93" s="63">
        <f>VLOOKUP($C93,NHLE!$A$1:$P$327,9,0)</f>
        <v>0</v>
      </c>
      <c r="J93" s="63">
        <f>VLOOKUP($C93,NHLE!$A$1:$P$327,10,0)</f>
        <v>0</v>
      </c>
      <c r="K93" s="63">
        <f>VLOOKUP($C93,NHLE!$A$1:$P$327,11,0)</f>
        <v>4</v>
      </c>
      <c r="L93" s="63">
        <f>VLOOKUP($C93,NHLE!$A$1:$P$327,12,0)</f>
        <v>4</v>
      </c>
      <c r="M93" s="63">
        <f>VLOOKUP($C93,NHLE!$A$1:$P$327,13,0)</f>
        <v>0</v>
      </c>
      <c r="N93" s="63">
        <f>VLOOKUP($C93,NHLE!$A$1:$P$327,14,0)</f>
        <v>0</v>
      </c>
      <c r="O93" s="63">
        <f>VLOOKUP($C93,NHLE!$A$1:$P$327,15,0)</f>
        <v>0</v>
      </c>
      <c r="P93" s="63">
        <f>VLOOKUP($C93,NHLE!$A$1:$P$327,16,0)</f>
        <v>0</v>
      </c>
      <c r="Q93" s="64"/>
      <c r="R93" s="62">
        <f>VLOOKUP($C93,'HAR Stats'!$E$4:$L$386,2,0)</f>
        <v>2</v>
      </c>
      <c r="S93" s="62">
        <f>VLOOKUP($C93,'HAR Stats'!$E$4:$L$386,3,0)</f>
        <v>0</v>
      </c>
      <c r="T93" s="62">
        <f>VLOOKUP($C93,'HAR Stats'!$E$4:$L$386,4,0)</f>
        <v>0</v>
      </c>
      <c r="U93" s="62">
        <f>VLOOKUP($C93,'HAR Stats'!$E$4:$L$386,5,0)</f>
        <v>0</v>
      </c>
      <c r="V93" s="62">
        <f>VLOOKUP($C93,'HAR Stats'!$E$4:$L$386,6,0)</f>
        <v>0</v>
      </c>
      <c r="W93" s="62">
        <f>VLOOKUP($C93,'HAR Stats'!$E$4:$L$386,7,0)</f>
        <v>0</v>
      </c>
      <c r="X93" s="62">
        <f>VLOOKUP($C93,'HAR Stats'!$E$4:$L$386,8,0)</f>
        <v>0</v>
      </c>
      <c r="Y93" s="62">
        <f t="shared" si="1"/>
        <v>2</v>
      </c>
      <c r="Z93" s="62" t="s">
        <v>673</v>
      </c>
      <c r="AA93" s="63">
        <f>VLOOKUP($C93,'Planning Applications_LBCs'!$B$2:$G$345,2,0)</f>
        <v>1787</v>
      </c>
      <c r="AB93" s="63">
        <f>VLOOKUP($C93,'Planning Applications_LBCs'!$B$2:$G$345,3,0)</f>
        <v>-9.3353627600202937E-2</v>
      </c>
      <c r="AC93" s="63">
        <f>VLOOKUP($C93,'Planning Applications_LBCs'!$B$2:$G$345,4,0)</f>
        <v>10</v>
      </c>
      <c r="AD93" s="63">
        <f>VLOOKUP($C93,'Planning Applications_LBCs'!$B$2:$G$345,5,0)</f>
        <v>0.25</v>
      </c>
      <c r="AE93" s="63">
        <f>VLOOKUP($C93,'Planning Applications_LBCs'!$B$2:$G$345,6,0)</f>
        <v>2</v>
      </c>
      <c r="AF93" s="63">
        <f>VLOOKUP($C93,'LA Staffing'!$A:$D,2,0)</f>
        <v>0.4</v>
      </c>
      <c r="AG93" s="63" t="str">
        <f>VLOOKUP($C93,'LA Staffing'!$A:$D,3,0)</f>
        <v>Down 0.6</v>
      </c>
      <c r="AH93" s="99" t="str">
        <f>VLOOKUP($C93,'LA Staffing'!$A:$D,4,0)</f>
        <v>Advised by GLAAS</v>
      </c>
    </row>
    <row r="94" spans="1:34" ht="17.649999999999999" customHeight="1">
      <c r="A94" s="61" t="s">
        <v>122</v>
      </c>
      <c r="B94" s="61" t="s">
        <v>123</v>
      </c>
      <c r="C94" s="62" t="s">
        <v>127</v>
      </c>
      <c r="D94" s="63">
        <f>VLOOKUP($C94,NHLE!$A$1:$P$327,4,0)</f>
        <v>1</v>
      </c>
      <c r="E94" s="63">
        <f>VLOOKUP($C94,NHLE!$A$1:$P$327,5,0)</f>
        <v>8</v>
      </c>
      <c r="F94" s="63">
        <f>VLOOKUP($C94,NHLE!$A$1:$P$327,6,0)</f>
        <v>83</v>
      </c>
      <c r="G94" s="63">
        <f>VLOOKUP($C94,NHLE!$A$1:$P$327,7,0)</f>
        <v>92</v>
      </c>
      <c r="H94" s="63">
        <f>VLOOKUP($C94,NHLE!$A$1:$P$327,8,0)</f>
        <v>0</v>
      </c>
      <c r="I94" s="63">
        <f>VLOOKUP($C94,NHLE!$A$1:$P$327,9,0)</f>
        <v>0</v>
      </c>
      <c r="J94" s="63">
        <f>VLOOKUP($C94,NHLE!$A$1:$P$327,10,0)</f>
        <v>0</v>
      </c>
      <c r="K94" s="63">
        <f>VLOOKUP($C94,NHLE!$A$1:$P$327,11,0)</f>
        <v>3</v>
      </c>
      <c r="L94" s="63">
        <f>VLOOKUP($C94,NHLE!$A$1:$P$327,12,0)</f>
        <v>3</v>
      </c>
      <c r="M94" s="63">
        <f>VLOOKUP($C94,NHLE!$A$1:$P$327,13,0)</f>
        <v>0</v>
      </c>
      <c r="N94" s="63">
        <f>VLOOKUP($C94,NHLE!$A$1:$P$327,14,0)</f>
        <v>0</v>
      </c>
      <c r="O94" s="63">
        <f>VLOOKUP($C94,NHLE!$A$1:$P$327,15,0)</f>
        <v>0</v>
      </c>
      <c r="P94" s="63">
        <f>VLOOKUP($C94,NHLE!$A$1:$P$327,16,0)</f>
        <v>0</v>
      </c>
      <c r="Q94" s="64"/>
      <c r="R94" s="62">
        <f>VLOOKUP($C94,'HAR Stats'!$E$4:$L$386,2,0)</f>
        <v>6</v>
      </c>
      <c r="S94" s="62">
        <f>VLOOKUP($C94,'HAR Stats'!$E$4:$L$386,3,0)</f>
        <v>1</v>
      </c>
      <c r="T94" s="62">
        <f>VLOOKUP($C94,'HAR Stats'!$E$4:$L$386,4,0)</f>
        <v>0</v>
      </c>
      <c r="U94" s="62">
        <f>VLOOKUP($C94,'HAR Stats'!$E$4:$L$386,5,0)</f>
        <v>0</v>
      </c>
      <c r="V94" s="62">
        <f>VLOOKUP($C94,'HAR Stats'!$E$4:$L$386,6,0)</f>
        <v>0</v>
      </c>
      <c r="W94" s="62">
        <f>VLOOKUP($C94,'HAR Stats'!$E$4:$L$386,7,0)</f>
        <v>0</v>
      </c>
      <c r="X94" s="62">
        <f>VLOOKUP($C94,'HAR Stats'!$E$4:$L$386,8,0)</f>
        <v>0</v>
      </c>
      <c r="Y94" s="62">
        <f t="shared" si="1"/>
        <v>7</v>
      </c>
      <c r="Z94" s="62" t="s">
        <v>671</v>
      </c>
      <c r="AA94" s="63">
        <f>VLOOKUP($C94,'Planning Applications_LBCs'!$B$2:$G$345,2,0)</f>
        <v>2523</v>
      </c>
      <c r="AB94" s="63">
        <f>VLOOKUP($C94,'Planning Applications_LBCs'!$B$2:$G$345,3,0)</f>
        <v>-1.3682564503518374E-2</v>
      </c>
      <c r="AC94" s="63">
        <f>VLOOKUP($C94,'Planning Applications_LBCs'!$B$2:$G$345,4,0)</f>
        <v>12</v>
      </c>
      <c r="AD94" s="63">
        <f>VLOOKUP($C94,'Planning Applications_LBCs'!$B$2:$G$345,5,0)</f>
        <v>-7.6923076923076927E-2</v>
      </c>
      <c r="AE94" s="63">
        <f>VLOOKUP($C94,'Planning Applications_LBCs'!$B$2:$G$345,6,0)</f>
        <v>1</v>
      </c>
      <c r="AF94" s="63">
        <f>VLOOKUP($C94,'LA Staffing'!$A:$D,2,0)</f>
        <v>1</v>
      </c>
      <c r="AG94" s="63" t="s">
        <v>1023</v>
      </c>
      <c r="AH94" s="99" t="str">
        <f>VLOOKUP($C94,'LA Staffing'!$A:$D,4,0)</f>
        <v>Advised by GLAAS</v>
      </c>
    </row>
    <row r="95" spans="1:34" ht="17.649999999999999" customHeight="1">
      <c r="A95" s="61" t="s">
        <v>122</v>
      </c>
      <c r="B95" s="61" t="s">
        <v>123</v>
      </c>
      <c r="C95" s="62" t="s">
        <v>128</v>
      </c>
      <c r="D95" s="63">
        <f>VLOOKUP($C95,NHLE!$A$1:$P$327,4,0)</f>
        <v>8</v>
      </c>
      <c r="E95" s="63">
        <f>VLOOKUP($C95,NHLE!$A$1:$P$327,5,0)</f>
        <v>23</v>
      </c>
      <c r="F95" s="63">
        <f>VLOOKUP($C95,NHLE!$A$1:$P$327,6,0)</f>
        <v>376</v>
      </c>
      <c r="G95" s="63">
        <f>VLOOKUP($C95,NHLE!$A$1:$P$327,7,0)</f>
        <v>407</v>
      </c>
      <c r="H95" s="63">
        <f>VLOOKUP($C95,NHLE!$A$1:$P$327,8,0)</f>
        <v>9</v>
      </c>
      <c r="I95" s="63">
        <f>VLOOKUP($C95,NHLE!$A$1:$P$327,9,0)</f>
        <v>0</v>
      </c>
      <c r="J95" s="63">
        <f>VLOOKUP($C95,NHLE!$A$1:$P$327,10,0)</f>
        <v>1</v>
      </c>
      <c r="K95" s="63">
        <f>VLOOKUP($C95,NHLE!$A$1:$P$327,11,0)</f>
        <v>4</v>
      </c>
      <c r="L95" s="63">
        <f>VLOOKUP($C95,NHLE!$A$1:$P$327,12,0)</f>
        <v>5</v>
      </c>
      <c r="M95" s="63">
        <f>VLOOKUP($C95,NHLE!$A$1:$P$327,13,0)</f>
        <v>0</v>
      </c>
      <c r="N95" s="63">
        <f>VLOOKUP($C95,NHLE!$A$1:$P$327,14,0)</f>
        <v>0</v>
      </c>
      <c r="O95" s="63">
        <f>VLOOKUP($C95,NHLE!$A$1:$P$327,15,0)</f>
        <v>0</v>
      </c>
      <c r="P95" s="63">
        <f>VLOOKUP($C95,NHLE!$A$1:$P$327,16,0)</f>
        <v>0</v>
      </c>
      <c r="Q95" s="64"/>
      <c r="R95" s="62">
        <f>VLOOKUP($C95,'HAR Stats'!$E$4:$L$386,2,0)</f>
        <v>17</v>
      </c>
      <c r="S95" s="62">
        <f>VLOOKUP($C95,'HAR Stats'!$E$4:$L$386,3,0)</f>
        <v>1</v>
      </c>
      <c r="T95" s="62">
        <f>VLOOKUP($C95,'HAR Stats'!$E$4:$L$386,4,0)</f>
        <v>3</v>
      </c>
      <c r="U95" s="62">
        <f>VLOOKUP($C95,'HAR Stats'!$E$4:$L$386,5,0)</f>
        <v>1</v>
      </c>
      <c r="V95" s="62">
        <f>VLOOKUP($C95,'HAR Stats'!$E$4:$L$386,6,0)</f>
        <v>0</v>
      </c>
      <c r="W95" s="62">
        <f>VLOOKUP($C95,'HAR Stats'!$E$4:$L$386,7,0)</f>
        <v>0</v>
      </c>
      <c r="X95" s="62">
        <f>VLOOKUP($C95,'HAR Stats'!$E$4:$L$386,8,0)</f>
        <v>1</v>
      </c>
      <c r="Y95" s="62">
        <f t="shared" si="1"/>
        <v>23</v>
      </c>
      <c r="Z95" s="62" t="s">
        <v>671</v>
      </c>
      <c r="AA95" s="63">
        <f>VLOOKUP($C95,'Planning Applications_LBCs'!$B$2:$G$345,2,0)</f>
        <v>3228</v>
      </c>
      <c r="AB95" s="63">
        <f>VLOOKUP($C95,'Planning Applications_LBCs'!$B$2:$G$345,3,0)</f>
        <v>-3.8713519952352587E-2</v>
      </c>
      <c r="AC95" s="63">
        <f>VLOOKUP($C95,'Planning Applications_LBCs'!$B$2:$G$345,4,0)</f>
        <v>35</v>
      </c>
      <c r="AD95" s="63">
        <f>VLOOKUP($C95,'Planning Applications_LBCs'!$B$2:$G$345,5,0)</f>
        <v>0.16666666666666666</v>
      </c>
      <c r="AE95" s="63">
        <f>VLOOKUP($C95,'Planning Applications_LBCs'!$B$2:$G$345,6,0)</f>
        <v>1</v>
      </c>
      <c r="AF95" s="63">
        <f>VLOOKUP($C95,'LA Staffing'!$A:$D,2,0)</f>
        <v>1</v>
      </c>
      <c r="AG95" s="63" t="s">
        <v>1023</v>
      </c>
      <c r="AH95" s="99" t="str">
        <f>VLOOKUP($C95,'LA Staffing'!$A:$D,4,0)</f>
        <v>Advised by GLAAS</v>
      </c>
    </row>
    <row r="96" spans="1:34" ht="17.649999999999999" customHeight="1">
      <c r="A96" s="61" t="s">
        <v>122</v>
      </c>
      <c r="B96" s="61" t="s">
        <v>123</v>
      </c>
      <c r="C96" s="62" t="s">
        <v>129</v>
      </c>
      <c r="D96" s="63">
        <f>VLOOKUP($C96,NHLE!$A$1:$P$327,4,0)</f>
        <v>56</v>
      </c>
      <c r="E96" s="63">
        <f>VLOOKUP($C96,NHLE!$A$1:$P$327,5,0)</f>
        <v>155</v>
      </c>
      <c r="F96" s="63">
        <f>VLOOKUP($C96,NHLE!$A$1:$P$327,6,0)</f>
        <v>1738</v>
      </c>
      <c r="G96" s="63">
        <f>VLOOKUP($C96,NHLE!$A$1:$P$327,7,0)</f>
        <v>1949</v>
      </c>
      <c r="H96" s="63">
        <f>VLOOKUP($C96,NHLE!$A$1:$P$327,8,0)</f>
        <v>1</v>
      </c>
      <c r="I96" s="63">
        <f>VLOOKUP($C96,NHLE!$A$1:$P$327,9,0)</f>
        <v>2</v>
      </c>
      <c r="J96" s="63">
        <f>VLOOKUP($C96,NHLE!$A$1:$P$327,10,0)</f>
        <v>6</v>
      </c>
      <c r="K96" s="63">
        <f>VLOOKUP($C96,NHLE!$A$1:$P$327,11,0)</f>
        <v>7</v>
      </c>
      <c r="L96" s="63">
        <f>VLOOKUP($C96,NHLE!$A$1:$P$327,12,0)</f>
        <v>15</v>
      </c>
      <c r="M96" s="63">
        <f>VLOOKUP($C96,NHLE!$A$1:$P$327,13,0)</f>
        <v>0</v>
      </c>
      <c r="N96" s="63">
        <f>VLOOKUP($C96,NHLE!$A$1:$P$327,14,0)</f>
        <v>0</v>
      </c>
      <c r="O96" s="63">
        <f>VLOOKUP($C96,NHLE!$A$1:$P$327,15,0)</f>
        <v>0</v>
      </c>
      <c r="P96" s="63">
        <f>VLOOKUP($C96,NHLE!$A$1:$P$327,16,0)</f>
        <v>0</v>
      </c>
      <c r="Q96" s="64"/>
      <c r="R96" s="62">
        <f>VLOOKUP($C96,'HAR Stats'!$E$4:$L$386,2,0)</f>
        <v>22</v>
      </c>
      <c r="S96" s="62">
        <f>VLOOKUP($C96,'HAR Stats'!$E$4:$L$386,3,0)</f>
        <v>12</v>
      </c>
      <c r="T96" s="62">
        <f>VLOOKUP($C96,'HAR Stats'!$E$4:$L$386,4,0)</f>
        <v>0</v>
      </c>
      <c r="U96" s="62">
        <f>VLOOKUP($C96,'HAR Stats'!$E$4:$L$386,5,0)</f>
        <v>0</v>
      </c>
      <c r="V96" s="62">
        <f>VLOOKUP($C96,'HAR Stats'!$E$4:$L$386,6,0)</f>
        <v>0</v>
      </c>
      <c r="W96" s="62">
        <f>VLOOKUP($C96,'HAR Stats'!$E$4:$L$386,7,0)</f>
        <v>0</v>
      </c>
      <c r="X96" s="62">
        <f>VLOOKUP($C96,'HAR Stats'!$E$4:$L$386,8,0)</f>
        <v>0</v>
      </c>
      <c r="Y96" s="62">
        <f t="shared" si="1"/>
        <v>34</v>
      </c>
      <c r="Z96" s="62" t="s">
        <v>671</v>
      </c>
      <c r="AA96" s="63">
        <f>VLOOKUP($C96,'Planning Applications_LBCs'!$B$2:$G$345,2,0)</f>
        <v>2322</v>
      </c>
      <c r="AB96" s="63">
        <f>VLOOKUP($C96,'Planning Applications_LBCs'!$B$2:$G$345,3,0)</f>
        <v>-0.18152978498413819</v>
      </c>
      <c r="AC96" s="63">
        <f>VLOOKUP($C96,'Planning Applications_LBCs'!$B$2:$G$345,4,0)</f>
        <v>465</v>
      </c>
      <c r="AD96" s="63">
        <f>VLOOKUP($C96,'Planning Applications_LBCs'!$B$2:$G$345,5,0)</f>
        <v>-0.21052631578947367</v>
      </c>
      <c r="AE96" s="63">
        <f>VLOOKUP($C96,'Planning Applications_LBCs'!$B$2:$G$345,6,0)</f>
        <v>4</v>
      </c>
      <c r="AF96" s="63">
        <f>VLOOKUP($C96,'LA Staffing'!$A:$D,2,0)</f>
        <v>7.4</v>
      </c>
      <c r="AG96" s="63" t="str">
        <f>VLOOKUP($C96,'LA Staffing'!$A:$D,3,0)</f>
        <v>Down 0.2</v>
      </c>
      <c r="AH96" s="99" t="str">
        <f>VLOOKUP($C96,'LA Staffing'!$A:$D,4,0)</f>
        <v>Advised by GLAAS</v>
      </c>
    </row>
    <row r="97" spans="1:34" ht="17.649999999999999" customHeight="1">
      <c r="A97" s="61" t="s">
        <v>122</v>
      </c>
      <c r="B97" s="61" t="s">
        <v>123</v>
      </c>
      <c r="C97" s="62" t="s">
        <v>130</v>
      </c>
      <c r="D97" s="63">
        <f>VLOOKUP($C97,NHLE!$A$1:$P$327,4,0)</f>
        <v>84</v>
      </c>
      <c r="E97" s="63">
        <f>VLOOKUP($C97,NHLE!$A$1:$P$327,5,0)</f>
        <v>83</v>
      </c>
      <c r="F97" s="63">
        <f>VLOOKUP($C97,NHLE!$A$1:$P$327,6,0)</f>
        <v>445</v>
      </c>
      <c r="G97" s="63">
        <f>VLOOKUP($C97,NHLE!$A$1:$P$327,7,0)</f>
        <v>612</v>
      </c>
      <c r="H97" s="63">
        <f>VLOOKUP($C97,NHLE!$A$1:$P$327,8,0)</f>
        <v>50</v>
      </c>
      <c r="I97" s="63">
        <f>VLOOKUP($C97,NHLE!$A$1:$P$327,9,0)</f>
        <v>0</v>
      </c>
      <c r="J97" s="63">
        <f>VLOOKUP($C97,NHLE!$A$1:$P$327,10,0)</f>
        <v>1</v>
      </c>
      <c r="K97" s="63">
        <f>VLOOKUP($C97,NHLE!$A$1:$P$327,11,0)</f>
        <v>3</v>
      </c>
      <c r="L97" s="63">
        <f>VLOOKUP($C97,NHLE!$A$1:$P$327,12,0)</f>
        <v>4</v>
      </c>
      <c r="M97" s="63">
        <f>VLOOKUP($C97,NHLE!$A$1:$P$327,13,0)</f>
        <v>0</v>
      </c>
      <c r="N97" s="63">
        <f>VLOOKUP($C97,NHLE!$A$1:$P$327,14,0)</f>
        <v>0</v>
      </c>
      <c r="O97" s="63">
        <f>VLOOKUP($C97,NHLE!$A$1:$P$327,15,0)</f>
        <v>0</v>
      </c>
      <c r="P97" s="63">
        <f>VLOOKUP($C97,NHLE!$A$1:$P$327,16,0)</f>
        <v>0</v>
      </c>
      <c r="Q97" s="64"/>
      <c r="R97" s="62">
        <f>VLOOKUP($C97,'HAR Stats'!$E$4:$L$386,2,0)</f>
        <v>1</v>
      </c>
      <c r="S97" s="62">
        <f>VLOOKUP($C97,'HAR Stats'!$E$4:$L$386,3,0)</f>
        <v>3</v>
      </c>
      <c r="T97" s="62">
        <f>VLOOKUP($C97,'HAR Stats'!$E$4:$L$386,4,0)</f>
        <v>3</v>
      </c>
      <c r="U97" s="62">
        <f>VLOOKUP($C97,'HAR Stats'!$E$4:$L$386,5,0)</f>
        <v>0</v>
      </c>
      <c r="V97" s="62">
        <f>VLOOKUP($C97,'HAR Stats'!$E$4:$L$386,6,0)</f>
        <v>0</v>
      </c>
      <c r="W97" s="62">
        <f>VLOOKUP($C97,'HAR Stats'!$E$4:$L$386,7,0)</f>
        <v>0</v>
      </c>
      <c r="X97" s="62">
        <f>VLOOKUP($C97,'HAR Stats'!$E$4:$L$386,8,0)</f>
        <v>0</v>
      </c>
      <c r="Y97" s="62">
        <f t="shared" si="1"/>
        <v>7</v>
      </c>
      <c r="Z97" s="62" t="s">
        <v>671</v>
      </c>
      <c r="AA97" s="63">
        <f>VLOOKUP($C97,'Planning Applications_LBCs'!$B$2:$G$345,2,0)</f>
        <v>537</v>
      </c>
      <c r="AB97" s="63">
        <f>VLOOKUP($C97,'Planning Applications_LBCs'!$B$2:$G$345,3,0)</f>
        <v>-5.1236749116607777E-2</v>
      </c>
      <c r="AC97" s="63">
        <f>VLOOKUP($C97,'Planning Applications_LBCs'!$B$2:$G$345,4,0)</f>
        <v>150</v>
      </c>
      <c r="AD97" s="63">
        <f>VLOOKUP($C97,'Planning Applications_LBCs'!$B$2:$G$345,5,0)</f>
        <v>-2.5974025974025976E-2</v>
      </c>
      <c r="AE97" s="63">
        <f>VLOOKUP($C97,'Planning Applications_LBCs'!$B$2:$G$345,6,0)</f>
        <v>0</v>
      </c>
      <c r="AF97" s="63">
        <f>VLOOKUP($C97,'LA Staffing'!$A:$D,2,0)</f>
        <v>7</v>
      </c>
      <c r="AG97" s="63" t="s">
        <v>1023</v>
      </c>
      <c r="AH97" s="99">
        <f>VLOOKUP($C97,'LA Staffing'!$A:$D,4,0)</f>
        <v>1</v>
      </c>
    </row>
    <row r="98" spans="1:34" ht="17.649999999999999" customHeight="1">
      <c r="A98" s="61" t="s">
        <v>122</v>
      </c>
      <c r="B98" s="61" t="s">
        <v>123</v>
      </c>
      <c r="C98" s="62" t="s">
        <v>131</v>
      </c>
      <c r="D98" s="63">
        <f>VLOOKUP($C98,NHLE!$A$1:$P$327,4,0)</f>
        <v>208</v>
      </c>
      <c r="E98" s="63">
        <f>VLOOKUP($C98,NHLE!$A$1:$P$327,5,0)</f>
        <v>366</v>
      </c>
      <c r="F98" s="63">
        <f>VLOOKUP($C98,NHLE!$A$1:$P$327,6,0)</f>
        <v>3359</v>
      </c>
      <c r="G98" s="63">
        <f>VLOOKUP($C98,NHLE!$A$1:$P$327,7,0)</f>
        <v>3933</v>
      </c>
      <c r="H98" s="63">
        <f>VLOOKUP($C98,NHLE!$A$1:$P$327,8,0)</f>
        <v>3</v>
      </c>
      <c r="I98" s="63">
        <f>VLOOKUP($C98,NHLE!$A$1:$P$327,9,0)</f>
        <v>5</v>
      </c>
      <c r="J98" s="63">
        <f>VLOOKUP($C98,NHLE!$A$1:$P$327,10,0)</f>
        <v>3</v>
      </c>
      <c r="K98" s="63">
        <f>VLOOKUP($C98,NHLE!$A$1:$P$327,11,0)</f>
        <v>14</v>
      </c>
      <c r="L98" s="63">
        <f>VLOOKUP($C98,NHLE!$A$1:$P$327,12,0)</f>
        <v>22</v>
      </c>
      <c r="M98" s="63">
        <f>VLOOKUP($C98,NHLE!$A$1:$P$327,13,0)</f>
        <v>1</v>
      </c>
      <c r="N98" s="63">
        <f>VLOOKUP($C98,NHLE!$A$1:$P$327,14,0)</f>
        <v>0</v>
      </c>
      <c r="O98" s="63">
        <f>VLOOKUP($C98,NHLE!$A$1:$P$327,15,0)</f>
        <v>0</v>
      </c>
      <c r="P98" s="63">
        <f>VLOOKUP($C98,NHLE!$A$1:$P$327,16,0)</f>
        <v>0</v>
      </c>
      <c r="Q98" s="64"/>
      <c r="R98" s="62">
        <f>VLOOKUP($C98,'HAR Stats'!$E$4:$L$386,2,0)</f>
        <v>13</v>
      </c>
      <c r="S98" s="62">
        <f>VLOOKUP($C98,'HAR Stats'!$E$4:$L$386,3,0)</f>
        <v>7</v>
      </c>
      <c r="T98" s="62">
        <f>VLOOKUP($C98,'HAR Stats'!$E$4:$L$386,4,0)</f>
        <v>0</v>
      </c>
      <c r="U98" s="62">
        <f>VLOOKUP($C98,'HAR Stats'!$E$4:$L$386,5,0)</f>
        <v>0</v>
      </c>
      <c r="V98" s="62">
        <f>VLOOKUP($C98,'HAR Stats'!$E$4:$L$386,6,0)</f>
        <v>0</v>
      </c>
      <c r="W98" s="62">
        <f>VLOOKUP($C98,'HAR Stats'!$E$4:$L$386,7,0)</f>
        <v>0</v>
      </c>
      <c r="X98" s="62">
        <f>VLOOKUP($C98,'HAR Stats'!$E$4:$L$386,8,0)</f>
        <v>0</v>
      </c>
      <c r="Y98" s="62">
        <f t="shared" si="1"/>
        <v>20</v>
      </c>
      <c r="Z98" s="62" t="s">
        <v>671</v>
      </c>
      <c r="AA98" s="63">
        <f>VLOOKUP($C98,'Planning Applications_LBCs'!$B$2:$G$345,2,0)</f>
        <v>6569</v>
      </c>
      <c r="AB98" s="63">
        <f>VLOOKUP($C98,'Planning Applications_LBCs'!$B$2:$G$345,3,0)</f>
        <v>-0.13905635648754916</v>
      </c>
      <c r="AC98" s="63">
        <f>VLOOKUP($C98,'Planning Applications_LBCs'!$B$2:$G$345,4,0)</f>
        <v>1934</v>
      </c>
      <c r="AD98" s="63">
        <f>VLOOKUP($C98,'Planning Applications_LBCs'!$B$2:$G$345,5,0)</f>
        <v>-0.11850501367365543</v>
      </c>
      <c r="AE98" s="63">
        <f>VLOOKUP($C98,'Planning Applications_LBCs'!$B$2:$G$345,6,0)</f>
        <v>44</v>
      </c>
      <c r="AF98" s="63">
        <f>VLOOKUP($C98,'LA Staffing'!$A:$D,2,0)</f>
        <v>15</v>
      </c>
      <c r="AG98" s="63" t="s">
        <v>1023</v>
      </c>
      <c r="AH98" s="99" t="str">
        <f>VLOOKUP($C98,'LA Staffing'!$A:$D,4,0)</f>
        <v>Advised by GLAAS</v>
      </c>
    </row>
    <row r="99" spans="1:34" ht="17.649999999999999" customHeight="1">
      <c r="A99" s="61" t="s">
        <v>122</v>
      </c>
      <c r="B99" s="61" t="s">
        <v>123</v>
      </c>
      <c r="C99" s="62" t="s">
        <v>132</v>
      </c>
      <c r="D99" s="63">
        <f>VLOOKUP($C99,NHLE!$A$1:$P$327,4,0)</f>
        <v>7</v>
      </c>
      <c r="E99" s="63">
        <f>VLOOKUP($C99,NHLE!$A$1:$P$327,5,0)</f>
        <v>9</v>
      </c>
      <c r="F99" s="63">
        <f>VLOOKUP($C99,NHLE!$A$1:$P$327,6,0)</f>
        <v>152</v>
      </c>
      <c r="G99" s="63">
        <f>VLOOKUP($C99,NHLE!$A$1:$P$327,7,0)</f>
        <v>168</v>
      </c>
      <c r="H99" s="63">
        <f>VLOOKUP($C99,NHLE!$A$1:$P$327,8,0)</f>
        <v>8</v>
      </c>
      <c r="I99" s="63">
        <f>VLOOKUP($C99,NHLE!$A$1:$P$327,9,0)</f>
        <v>0</v>
      </c>
      <c r="J99" s="63">
        <f>VLOOKUP($C99,NHLE!$A$1:$P$327,10,0)</f>
        <v>0</v>
      </c>
      <c r="K99" s="63">
        <f>VLOOKUP($C99,NHLE!$A$1:$P$327,11,0)</f>
        <v>3</v>
      </c>
      <c r="L99" s="63">
        <f>VLOOKUP($C99,NHLE!$A$1:$P$327,12,0)</f>
        <v>3</v>
      </c>
      <c r="M99" s="63">
        <f>VLOOKUP($C99,NHLE!$A$1:$P$327,13,0)</f>
        <v>0</v>
      </c>
      <c r="N99" s="63">
        <f>VLOOKUP($C99,NHLE!$A$1:$P$327,14,0)</f>
        <v>0</v>
      </c>
      <c r="O99" s="63">
        <f>VLOOKUP($C99,NHLE!$A$1:$P$327,15,0)</f>
        <v>0</v>
      </c>
      <c r="P99" s="63">
        <f>VLOOKUP($C99,NHLE!$A$1:$P$327,16,0)</f>
        <v>0</v>
      </c>
      <c r="Q99" s="64"/>
      <c r="R99" s="62">
        <f>VLOOKUP($C99,'HAR Stats'!$E$4:$L$386,2,0)</f>
        <v>6</v>
      </c>
      <c r="S99" s="62">
        <f>VLOOKUP($C99,'HAR Stats'!$E$4:$L$386,3,0)</f>
        <v>5</v>
      </c>
      <c r="T99" s="62">
        <f>VLOOKUP($C99,'HAR Stats'!$E$4:$L$386,4,0)</f>
        <v>2</v>
      </c>
      <c r="U99" s="62">
        <f>VLOOKUP($C99,'HAR Stats'!$E$4:$L$386,5,0)</f>
        <v>0</v>
      </c>
      <c r="V99" s="62">
        <f>VLOOKUP($C99,'HAR Stats'!$E$4:$L$386,6,0)</f>
        <v>0</v>
      </c>
      <c r="W99" s="62">
        <f>VLOOKUP($C99,'HAR Stats'!$E$4:$L$386,7,0)</f>
        <v>0</v>
      </c>
      <c r="X99" s="62">
        <f>VLOOKUP($C99,'HAR Stats'!$E$4:$L$386,8,0)</f>
        <v>1</v>
      </c>
      <c r="Y99" s="62">
        <f t="shared" si="1"/>
        <v>14</v>
      </c>
      <c r="Z99" s="62" t="s">
        <v>671</v>
      </c>
      <c r="AA99" s="63">
        <f>VLOOKUP($C99,'Planning Applications_LBCs'!$B$2:$G$345,2,0)</f>
        <v>2302</v>
      </c>
      <c r="AB99" s="63">
        <f>VLOOKUP($C99,'Planning Applications_LBCs'!$B$2:$G$345,3,0)</f>
        <v>-0.18800705467372134</v>
      </c>
      <c r="AC99" s="63">
        <f>VLOOKUP($C99,'Planning Applications_LBCs'!$B$2:$G$345,4,0)</f>
        <v>14</v>
      </c>
      <c r="AD99" s="63">
        <f>VLOOKUP($C99,'Planning Applications_LBCs'!$B$2:$G$345,5,0)</f>
        <v>-0.22222222222222221</v>
      </c>
      <c r="AE99" s="63">
        <f>VLOOKUP($C99,'Planning Applications_LBCs'!$B$2:$G$345,6,0)</f>
        <v>0</v>
      </c>
      <c r="AF99" s="63">
        <f>VLOOKUP($C99,'LA Staffing'!$A:$D,2,0)</f>
        <v>2</v>
      </c>
      <c r="AG99" s="63" t="str">
        <f>VLOOKUP($C99,'LA Staffing'!$A:$D,3,0)</f>
        <v>Up 1</v>
      </c>
      <c r="AH99" s="99" t="str">
        <f>VLOOKUP($C99,'LA Staffing'!$A:$D,4,0)</f>
        <v>Advised by GLAAS</v>
      </c>
    </row>
    <row r="100" spans="1:34" ht="17.649999999999999" customHeight="1">
      <c r="A100" s="61" t="s">
        <v>122</v>
      </c>
      <c r="B100" s="61" t="s">
        <v>123</v>
      </c>
      <c r="C100" s="62" t="s">
        <v>133</v>
      </c>
      <c r="D100" s="63">
        <f>VLOOKUP($C100,NHLE!$A$1:$P$327,4,0)</f>
        <v>6</v>
      </c>
      <c r="E100" s="63">
        <f>VLOOKUP($C100,NHLE!$A$1:$P$327,5,0)</f>
        <v>18</v>
      </c>
      <c r="F100" s="63">
        <f>VLOOKUP($C100,NHLE!$A$1:$P$327,6,0)</f>
        <v>283</v>
      </c>
      <c r="G100" s="63">
        <f>VLOOKUP($C100,NHLE!$A$1:$P$327,7,0)</f>
        <v>307</v>
      </c>
      <c r="H100" s="63">
        <f>VLOOKUP($C100,NHLE!$A$1:$P$327,8,0)</f>
        <v>6</v>
      </c>
      <c r="I100" s="63">
        <f>VLOOKUP($C100,NHLE!$A$1:$P$327,9,0)</f>
        <v>0</v>
      </c>
      <c r="J100" s="63">
        <f>VLOOKUP($C100,NHLE!$A$1:$P$327,10,0)</f>
        <v>1</v>
      </c>
      <c r="K100" s="63">
        <f>VLOOKUP($C100,NHLE!$A$1:$P$327,11,0)</f>
        <v>3</v>
      </c>
      <c r="L100" s="63">
        <f>VLOOKUP($C100,NHLE!$A$1:$P$327,12,0)</f>
        <v>4</v>
      </c>
      <c r="M100" s="63">
        <f>VLOOKUP($C100,NHLE!$A$1:$P$327,13,0)</f>
        <v>0</v>
      </c>
      <c r="N100" s="63">
        <f>VLOOKUP($C100,NHLE!$A$1:$P$327,14,0)</f>
        <v>0</v>
      </c>
      <c r="O100" s="63">
        <f>VLOOKUP($C100,NHLE!$A$1:$P$327,15,0)</f>
        <v>0</v>
      </c>
      <c r="P100" s="63">
        <f>VLOOKUP($C100,NHLE!$A$1:$P$327,16,0)</f>
        <v>0</v>
      </c>
      <c r="Q100" s="64"/>
      <c r="R100" s="62">
        <f>VLOOKUP($C100,'HAR Stats'!$E$4:$L$386,2,0)</f>
        <v>9</v>
      </c>
      <c r="S100" s="62">
        <f>VLOOKUP($C100,'HAR Stats'!$E$4:$L$386,3,0)</f>
        <v>1</v>
      </c>
      <c r="T100" s="62">
        <f>VLOOKUP($C100,'HAR Stats'!$E$4:$L$386,4,0)</f>
        <v>2</v>
      </c>
      <c r="U100" s="62">
        <f>VLOOKUP($C100,'HAR Stats'!$E$4:$L$386,5,0)</f>
        <v>0</v>
      </c>
      <c r="V100" s="62">
        <f>VLOOKUP($C100,'HAR Stats'!$E$4:$L$386,6,0)</f>
        <v>0</v>
      </c>
      <c r="W100" s="62">
        <f>VLOOKUP($C100,'HAR Stats'!$E$4:$L$386,7,0)</f>
        <v>0</v>
      </c>
      <c r="X100" s="62">
        <f>VLOOKUP($C100,'HAR Stats'!$E$4:$L$386,8,0)</f>
        <v>5</v>
      </c>
      <c r="Y100" s="62">
        <f t="shared" si="1"/>
        <v>17</v>
      </c>
      <c r="Z100" s="62" t="s">
        <v>673</v>
      </c>
      <c r="AA100" s="63">
        <f>VLOOKUP($C100,'Planning Applications_LBCs'!$B$2:$G$345,2,0)</f>
        <v>2443</v>
      </c>
      <c r="AB100" s="63">
        <f>VLOOKUP($C100,'Planning Applications_LBCs'!$B$2:$G$345,3,0)</f>
        <v>-0.11963963963963964</v>
      </c>
      <c r="AC100" s="63">
        <f>VLOOKUP($C100,'Planning Applications_LBCs'!$B$2:$G$345,4,0)</f>
        <v>49</v>
      </c>
      <c r="AD100" s="63">
        <f>VLOOKUP($C100,'Planning Applications_LBCs'!$B$2:$G$345,5,0)</f>
        <v>0.32432432432432434</v>
      </c>
      <c r="AE100" s="63">
        <f>VLOOKUP($C100,'Planning Applications_LBCs'!$B$2:$G$345,6,0)</f>
        <v>0</v>
      </c>
      <c r="AF100" s="63">
        <f>VLOOKUP($C100,'LA Staffing'!$A:$D,2,0)</f>
        <v>0.4</v>
      </c>
      <c r="AG100" s="63" t="s">
        <v>1023</v>
      </c>
      <c r="AH100" s="99" t="str">
        <f>VLOOKUP($C100,'LA Staffing'!$A:$D,4,0)</f>
        <v>Advised by GLAAS</v>
      </c>
    </row>
    <row r="101" spans="1:34" ht="17.649999999999999" customHeight="1">
      <c r="A101" s="61" t="s">
        <v>122</v>
      </c>
      <c r="B101" s="61" t="s">
        <v>123</v>
      </c>
      <c r="C101" s="62" t="s">
        <v>134</v>
      </c>
      <c r="D101" s="63">
        <f>VLOOKUP($C101,NHLE!$A$1:$P$327,4,0)</f>
        <v>3</v>
      </c>
      <c r="E101" s="63">
        <f>VLOOKUP($C101,NHLE!$A$1:$P$327,5,0)</f>
        <v>23</v>
      </c>
      <c r="F101" s="63">
        <f>VLOOKUP($C101,NHLE!$A$1:$P$327,6,0)</f>
        <v>274</v>
      </c>
      <c r="G101" s="63">
        <f>VLOOKUP($C101,NHLE!$A$1:$P$327,7,0)</f>
        <v>300</v>
      </c>
      <c r="H101" s="63">
        <f>VLOOKUP($C101,NHLE!$A$1:$P$327,8,0)</f>
        <v>5</v>
      </c>
      <c r="I101" s="63">
        <f>VLOOKUP($C101,NHLE!$A$1:$P$327,9,0)</f>
        <v>0</v>
      </c>
      <c r="J101" s="63">
        <f>VLOOKUP($C101,NHLE!$A$1:$P$327,10,0)</f>
        <v>1</v>
      </c>
      <c r="K101" s="63">
        <f>VLOOKUP($C101,NHLE!$A$1:$P$327,11,0)</f>
        <v>4</v>
      </c>
      <c r="L101" s="63">
        <f>VLOOKUP($C101,NHLE!$A$1:$P$327,12,0)</f>
        <v>5</v>
      </c>
      <c r="M101" s="63">
        <f>VLOOKUP($C101,NHLE!$A$1:$P$327,13,0)</f>
        <v>0</v>
      </c>
      <c r="N101" s="63">
        <f>VLOOKUP($C101,NHLE!$A$1:$P$327,14,0)</f>
        <v>0</v>
      </c>
      <c r="O101" s="63">
        <f>VLOOKUP($C101,NHLE!$A$1:$P$327,15,0)</f>
        <v>0</v>
      </c>
      <c r="P101" s="63">
        <f>VLOOKUP($C101,NHLE!$A$1:$P$327,16,0)</f>
        <v>0</v>
      </c>
      <c r="Q101" s="64"/>
      <c r="R101" s="62">
        <f>VLOOKUP($C101,'HAR Stats'!$E$4:$L$386,2,0)</f>
        <v>9</v>
      </c>
      <c r="S101" s="62">
        <f>VLOOKUP($C101,'HAR Stats'!$E$4:$L$386,3,0)</f>
        <v>2</v>
      </c>
      <c r="T101" s="62">
        <f>VLOOKUP($C101,'HAR Stats'!$E$4:$L$386,4,0)</f>
        <v>0</v>
      </c>
      <c r="U101" s="62">
        <f>VLOOKUP($C101,'HAR Stats'!$E$4:$L$386,5,0)</f>
        <v>3</v>
      </c>
      <c r="V101" s="62">
        <f>VLOOKUP($C101,'HAR Stats'!$E$4:$L$386,6,0)</f>
        <v>0</v>
      </c>
      <c r="W101" s="62">
        <f>VLOOKUP($C101,'HAR Stats'!$E$4:$L$386,7,0)</f>
        <v>0</v>
      </c>
      <c r="X101" s="62">
        <f>VLOOKUP($C101,'HAR Stats'!$E$4:$L$386,8,0)</f>
        <v>2</v>
      </c>
      <c r="Y101" s="62">
        <f t="shared" si="1"/>
        <v>16</v>
      </c>
      <c r="Z101" s="62" t="s">
        <v>673</v>
      </c>
      <c r="AA101" s="63">
        <f>VLOOKUP($C101,'Planning Applications_LBCs'!$B$2:$G$345,2,0)</f>
        <v>2195</v>
      </c>
      <c r="AB101" s="63">
        <f>VLOOKUP($C101,'Planning Applications_LBCs'!$B$2:$G$345,3,0)</f>
        <v>-2.4444444444444446E-2</v>
      </c>
      <c r="AC101" s="63">
        <f>VLOOKUP($C101,'Planning Applications_LBCs'!$B$2:$G$345,4,0)</f>
        <v>15</v>
      </c>
      <c r="AD101" s="63">
        <f>VLOOKUP($C101,'Planning Applications_LBCs'!$B$2:$G$345,5,0)</f>
        <v>-0.16666666666666666</v>
      </c>
      <c r="AE101" s="63">
        <f>VLOOKUP($C101,'Planning Applications_LBCs'!$B$2:$G$345,6,0)</f>
        <v>2</v>
      </c>
      <c r="AF101" s="63">
        <f>VLOOKUP($C101,'LA Staffing'!$A:$D,2,0)</f>
        <v>3.4</v>
      </c>
      <c r="AG101" s="63" t="str">
        <f>VLOOKUP($C101,'LA Staffing'!$A:$D,3,0)</f>
        <v>Down 0.2</v>
      </c>
      <c r="AH101" s="99" t="str">
        <f>VLOOKUP($C101,'LA Staffing'!$A:$D,4,0)</f>
        <v>Advised by GLAAS</v>
      </c>
    </row>
    <row r="102" spans="1:34" ht="17.649999999999999" customHeight="1">
      <c r="A102" s="61" t="s">
        <v>122</v>
      </c>
      <c r="B102" s="61" t="s">
        <v>123</v>
      </c>
      <c r="C102" s="62" t="s">
        <v>135</v>
      </c>
      <c r="D102" s="63">
        <f>VLOOKUP($C102,NHLE!$A$1:$P$327,4,0)</f>
        <v>28</v>
      </c>
      <c r="E102" s="63">
        <f>VLOOKUP($C102,NHLE!$A$1:$P$327,5,0)</f>
        <v>45</v>
      </c>
      <c r="F102" s="63">
        <f>VLOOKUP($C102,NHLE!$A$1:$P$327,6,0)</f>
        <v>464</v>
      </c>
      <c r="G102" s="63">
        <f>VLOOKUP($C102,NHLE!$A$1:$P$327,7,0)</f>
        <v>537</v>
      </c>
      <c r="H102" s="63">
        <f>VLOOKUP($C102,NHLE!$A$1:$P$327,8,0)</f>
        <v>12</v>
      </c>
      <c r="I102" s="63">
        <f>VLOOKUP($C102,NHLE!$A$1:$P$327,9,0)</f>
        <v>1</v>
      </c>
      <c r="J102" s="63">
        <f>VLOOKUP($C102,NHLE!$A$1:$P$327,10,0)</f>
        <v>1</v>
      </c>
      <c r="K102" s="63">
        <f>VLOOKUP($C102,NHLE!$A$1:$P$327,11,0)</f>
        <v>2</v>
      </c>
      <c r="L102" s="63">
        <f>VLOOKUP($C102,NHLE!$A$1:$P$327,12,0)</f>
        <v>4</v>
      </c>
      <c r="M102" s="63">
        <f>VLOOKUP($C102,NHLE!$A$1:$P$327,13,0)</f>
        <v>1</v>
      </c>
      <c r="N102" s="63">
        <f>VLOOKUP($C102,NHLE!$A$1:$P$327,14,0)</f>
        <v>1</v>
      </c>
      <c r="O102" s="63">
        <f>VLOOKUP($C102,NHLE!$A$1:$P$327,15,0)</f>
        <v>0</v>
      </c>
      <c r="P102" s="63">
        <f>VLOOKUP($C102,NHLE!$A$1:$P$327,16,0)</f>
        <v>0</v>
      </c>
      <c r="Q102" s="64"/>
      <c r="R102" s="62">
        <f>VLOOKUP($C102,'HAR Stats'!$E$4:$L$386,2,0)</f>
        <v>18</v>
      </c>
      <c r="S102" s="62">
        <f>VLOOKUP($C102,'HAR Stats'!$E$4:$L$386,3,0)</f>
        <v>1</v>
      </c>
      <c r="T102" s="62">
        <f>VLOOKUP($C102,'HAR Stats'!$E$4:$L$386,4,0)</f>
        <v>0</v>
      </c>
      <c r="U102" s="62">
        <f>VLOOKUP($C102,'HAR Stats'!$E$4:$L$386,5,0)</f>
        <v>0</v>
      </c>
      <c r="V102" s="62">
        <f>VLOOKUP($C102,'HAR Stats'!$E$4:$L$386,6,0)</f>
        <v>0</v>
      </c>
      <c r="W102" s="62">
        <f>VLOOKUP($C102,'HAR Stats'!$E$4:$L$386,7,0)</f>
        <v>0</v>
      </c>
      <c r="X102" s="62">
        <f>VLOOKUP($C102,'HAR Stats'!$E$4:$L$386,8,0)</f>
        <v>4</v>
      </c>
      <c r="Y102" s="62">
        <f t="shared" si="1"/>
        <v>23</v>
      </c>
      <c r="Z102" s="62" t="s">
        <v>673</v>
      </c>
      <c r="AA102" s="63">
        <f>VLOOKUP($C102,'Planning Applications_LBCs'!$B$2:$G$345,2,0)</f>
        <v>1693</v>
      </c>
      <c r="AB102" s="63">
        <f>VLOOKUP($C102,'Planning Applications_LBCs'!$B$2:$G$345,3,0)</f>
        <v>-7.0381231671554252E-3</v>
      </c>
      <c r="AC102" s="63">
        <f>VLOOKUP($C102,'Planning Applications_LBCs'!$B$2:$G$345,4,0)</f>
        <v>91</v>
      </c>
      <c r="AD102" s="63">
        <f>VLOOKUP($C102,'Planning Applications_LBCs'!$B$2:$G$345,5,0)</f>
        <v>-0.20175438596491227</v>
      </c>
      <c r="AE102" s="63">
        <f>VLOOKUP($C102,'Planning Applications_LBCs'!$B$2:$G$345,6,0)</f>
        <v>0</v>
      </c>
      <c r="AF102" s="63">
        <f>VLOOKUP($C102,'LA Staffing'!$A:$D,2,0)</f>
        <v>2</v>
      </c>
      <c r="AG102" s="63" t="s">
        <v>1023</v>
      </c>
      <c r="AH102" s="99" t="str">
        <f>VLOOKUP($C102,'LA Staffing'!$A:$D,4,0)</f>
        <v>Advised by GLAAS</v>
      </c>
    </row>
    <row r="103" spans="1:34" ht="17.649999999999999" customHeight="1">
      <c r="A103" s="61" t="s">
        <v>122</v>
      </c>
      <c r="B103" s="61" t="s">
        <v>123</v>
      </c>
      <c r="C103" s="62" t="s">
        <v>136</v>
      </c>
      <c r="D103" s="63">
        <f>VLOOKUP($C103,NHLE!$A$1:$P$327,4,0)</f>
        <v>8</v>
      </c>
      <c r="E103" s="63">
        <f>VLOOKUP($C103,NHLE!$A$1:$P$327,5,0)</f>
        <v>30</v>
      </c>
      <c r="F103" s="63">
        <f>VLOOKUP($C103,NHLE!$A$1:$P$327,6,0)</f>
        <v>511</v>
      </c>
      <c r="G103" s="63">
        <f>VLOOKUP($C103,NHLE!$A$1:$P$327,7,0)</f>
        <v>549</v>
      </c>
      <c r="H103" s="63">
        <f>VLOOKUP($C103,NHLE!$A$1:$P$327,8,0)</f>
        <v>2</v>
      </c>
      <c r="I103" s="63">
        <f>VLOOKUP($C103,NHLE!$A$1:$P$327,9,0)</f>
        <v>0</v>
      </c>
      <c r="J103" s="63">
        <f>VLOOKUP($C103,NHLE!$A$1:$P$327,10,0)</f>
        <v>0</v>
      </c>
      <c r="K103" s="63">
        <f>VLOOKUP($C103,NHLE!$A$1:$P$327,11,0)</f>
        <v>3</v>
      </c>
      <c r="L103" s="63">
        <f>VLOOKUP($C103,NHLE!$A$1:$P$327,12,0)</f>
        <v>3</v>
      </c>
      <c r="M103" s="63">
        <f>VLOOKUP($C103,NHLE!$A$1:$P$327,13,0)</f>
        <v>0</v>
      </c>
      <c r="N103" s="63">
        <f>VLOOKUP($C103,NHLE!$A$1:$P$327,14,0)</f>
        <v>0</v>
      </c>
      <c r="O103" s="63">
        <f>VLOOKUP($C103,NHLE!$A$1:$P$327,15,0)</f>
        <v>0</v>
      </c>
      <c r="P103" s="63">
        <f>VLOOKUP($C103,NHLE!$A$1:$P$327,16,0)</f>
        <v>0</v>
      </c>
      <c r="Q103" s="64"/>
      <c r="R103" s="62">
        <f>VLOOKUP($C103,'HAR Stats'!$E$4:$L$386,2,0)</f>
        <v>20</v>
      </c>
      <c r="S103" s="62">
        <f>VLOOKUP($C103,'HAR Stats'!$E$4:$L$386,3,0)</f>
        <v>8</v>
      </c>
      <c r="T103" s="62">
        <f>VLOOKUP($C103,'HAR Stats'!$E$4:$L$386,4,0)</f>
        <v>0</v>
      </c>
      <c r="U103" s="62">
        <f>VLOOKUP($C103,'HAR Stats'!$E$4:$L$386,5,0)</f>
        <v>1</v>
      </c>
      <c r="V103" s="62">
        <f>VLOOKUP($C103,'HAR Stats'!$E$4:$L$386,6,0)</f>
        <v>0</v>
      </c>
      <c r="W103" s="62">
        <f>VLOOKUP($C103,'HAR Stats'!$E$4:$L$386,7,0)</f>
        <v>0</v>
      </c>
      <c r="X103" s="62">
        <f>VLOOKUP($C103,'HAR Stats'!$E$4:$L$386,8,0)</f>
        <v>2</v>
      </c>
      <c r="Y103" s="62">
        <f t="shared" si="1"/>
        <v>31</v>
      </c>
      <c r="Z103" s="62" t="s">
        <v>671</v>
      </c>
      <c r="AA103" s="63">
        <f>VLOOKUP($C103,'Planning Applications_LBCs'!$B$2:$G$345,2,0)</f>
        <v>1822</v>
      </c>
      <c r="AB103" s="63">
        <f>VLOOKUP($C103,'Planning Applications_LBCs'!$B$2:$G$345,3,0)</f>
        <v>8.1947743467933487E-2</v>
      </c>
      <c r="AC103" s="63">
        <f>VLOOKUP($C103,'Planning Applications_LBCs'!$B$2:$G$345,4,0)</f>
        <v>62</v>
      </c>
      <c r="AD103" s="63">
        <f>VLOOKUP($C103,'Planning Applications_LBCs'!$B$2:$G$345,5,0)</f>
        <v>-0.22500000000000001</v>
      </c>
      <c r="AE103" s="63">
        <f>VLOOKUP($C103,'Planning Applications_LBCs'!$B$2:$G$345,6,0)</f>
        <v>6</v>
      </c>
      <c r="AF103" s="63">
        <f>VLOOKUP($C103,'LA Staffing'!$A:$D,2,0)</f>
        <v>2</v>
      </c>
      <c r="AG103" s="63" t="s">
        <v>1023</v>
      </c>
      <c r="AH103" s="99" t="str">
        <f>VLOOKUP($C103,'LA Staffing'!$A:$D,4,0)</f>
        <v>Advised by GLAAS</v>
      </c>
    </row>
    <row r="104" spans="1:34" ht="17.649999999999999" customHeight="1">
      <c r="A104" s="61" t="s">
        <v>122</v>
      </c>
      <c r="B104" s="61" t="s">
        <v>123</v>
      </c>
      <c r="C104" s="62" t="s">
        <v>137</v>
      </c>
      <c r="D104" s="63">
        <f>VLOOKUP($C104,NHLE!$A$1:$P$327,4,0)</f>
        <v>1</v>
      </c>
      <c r="E104" s="63">
        <f>VLOOKUP($C104,NHLE!$A$1:$P$327,5,0)</f>
        <v>27</v>
      </c>
      <c r="F104" s="63">
        <f>VLOOKUP($C104,NHLE!$A$1:$P$327,6,0)</f>
        <v>239</v>
      </c>
      <c r="G104" s="63">
        <f>VLOOKUP($C104,NHLE!$A$1:$P$327,7,0)</f>
        <v>267</v>
      </c>
      <c r="H104" s="63">
        <f>VLOOKUP($C104,NHLE!$A$1:$P$327,8,0)</f>
        <v>1</v>
      </c>
      <c r="I104" s="63">
        <f>VLOOKUP($C104,NHLE!$A$1:$P$327,9,0)</f>
        <v>1</v>
      </c>
      <c r="J104" s="63">
        <f>VLOOKUP($C104,NHLE!$A$1:$P$327,10,0)</f>
        <v>1</v>
      </c>
      <c r="K104" s="63">
        <f>VLOOKUP($C104,NHLE!$A$1:$P$327,11,0)</f>
        <v>2</v>
      </c>
      <c r="L104" s="63">
        <f>VLOOKUP($C104,NHLE!$A$1:$P$327,12,0)</f>
        <v>4</v>
      </c>
      <c r="M104" s="63">
        <f>VLOOKUP($C104,NHLE!$A$1:$P$327,13,0)</f>
        <v>0</v>
      </c>
      <c r="N104" s="63">
        <f>VLOOKUP($C104,NHLE!$A$1:$P$327,14,0)</f>
        <v>0</v>
      </c>
      <c r="O104" s="63">
        <f>VLOOKUP($C104,NHLE!$A$1:$P$327,15,0)</f>
        <v>0</v>
      </c>
      <c r="P104" s="63">
        <f>VLOOKUP($C104,NHLE!$A$1:$P$327,16,0)</f>
        <v>0</v>
      </c>
      <c r="Q104" s="64"/>
      <c r="R104" s="62">
        <f>VLOOKUP($C104,'HAR Stats'!$E$4:$L$386,2,0)</f>
        <v>10</v>
      </c>
      <c r="S104" s="62">
        <f>VLOOKUP($C104,'HAR Stats'!$E$4:$L$386,3,0)</f>
        <v>2</v>
      </c>
      <c r="T104" s="62">
        <f>VLOOKUP($C104,'HAR Stats'!$E$4:$L$386,4,0)</f>
        <v>0</v>
      </c>
      <c r="U104" s="62">
        <f>VLOOKUP($C104,'HAR Stats'!$E$4:$L$386,5,0)</f>
        <v>0</v>
      </c>
      <c r="V104" s="62">
        <f>VLOOKUP($C104,'HAR Stats'!$E$4:$L$386,6,0)</f>
        <v>0</v>
      </c>
      <c r="W104" s="62">
        <f>VLOOKUP($C104,'HAR Stats'!$E$4:$L$386,7,0)</f>
        <v>0</v>
      </c>
      <c r="X104" s="62">
        <f>VLOOKUP($C104,'HAR Stats'!$E$4:$L$386,8,0)</f>
        <v>1</v>
      </c>
      <c r="Y104" s="62">
        <f t="shared" si="1"/>
        <v>13</v>
      </c>
      <c r="Z104" s="62" t="s">
        <v>673</v>
      </c>
      <c r="AA104" s="63">
        <f>VLOOKUP($C104,'Planning Applications_LBCs'!$B$2:$G$345,2,0)</f>
        <v>2130</v>
      </c>
      <c r="AB104" s="63">
        <f>VLOOKUP($C104,'Planning Applications_LBCs'!$B$2:$G$345,3,0)</f>
        <v>-0.15643564356435644</v>
      </c>
      <c r="AC104" s="63">
        <f>VLOOKUP($C104,'Planning Applications_LBCs'!$B$2:$G$345,4,0)</f>
        <v>47</v>
      </c>
      <c r="AD104" s="63">
        <f>VLOOKUP($C104,'Planning Applications_LBCs'!$B$2:$G$345,5,0)</f>
        <v>-7.8431372549019607E-2</v>
      </c>
      <c r="AE104" s="63">
        <f>VLOOKUP($C104,'Planning Applications_LBCs'!$B$2:$G$345,6,0)</f>
        <v>9</v>
      </c>
      <c r="AF104" s="63">
        <f>VLOOKUP($C104,'LA Staffing'!$A:$D,2,0)</f>
        <v>2.0499999999999998</v>
      </c>
      <c r="AG104" s="63" t="s">
        <v>1023</v>
      </c>
      <c r="AH104" s="99" t="str">
        <f>VLOOKUP($C104,'LA Staffing'!$A:$D,4,0)</f>
        <v>Advised by GLAAS</v>
      </c>
    </row>
    <row r="105" spans="1:34" ht="17.649999999999999" customHeight="1">
      <c r="A105" s="61" t="s">
        <v>122</v>
      </c>
      <c r="B105" s="61" t="s">
        <v>123</v>
      </c>
      <c r="C105" s="62" t="s">
        <v>138</v>
      </c>
      <c r="D105" s="63">
        <f>VLOOKUP($C105,NHLE!$A$1:$P$327,4,0)</f>
        <v>6</v>
      </c>
      <c r="E105" s="63">
        <f>VLOOKUP($C105,NHLE!$A$1:$P$327,5,0)</f>
        <v>21</v>
      </c>
      <c r="F105" s="63">
        <f>VLOOKUP($C105,NHLE!$A$1:$P$327,6,0)</f>
        <v>256</v>
      </c>
      <c r="G105" s="63">
        <f>VLOOKUP($C105,NHLE!$A$1:$P$327,7,0)</f>
        <v>283</v>
      </c>
      <c r="H105" s="63">
        <f>VLOOKUP($C105,NHLE!$A$1:$P$327,8,0)</f>
        <v>0</v>
      </c>
      <c r="I105" s="63">
        <f>VLOOKUP($C105,NHLE!$A$1:$P$327,9,0)</f>
        <v>0</v>
      </c>
      <c r="J105" s="63">
        <f>VLOOKUP($C105,NHLE!$A$1:$P$327,10,0)</f>
        <v>0</v>
      </c>
      <c r="K105" s="63">
        <f>VLOOKUP($C105,NHLE!$A$1:$P$327,11,0)</f>
        <v>2</v>
      </c>
      <c r="L105" s="63">
        <f>VLOOKUP($C105,NHLE!$A$1:$P$327,12,0)</f>
        <v>2</v>
      </c>
      <c r="M105" s="63">
        <f>VLOOKUP($C105,NHLE!$A$1:$P$327,13,0)</f>
        <v>0</v>
      </c>
      <c r="N105" s="63">
        <f>VLOOKUP($C105,NHLE!$A$1:$P$327,14,0)</f>
        <v>0</v>
      </c>
      <c r="O105" s="63">
        <f>VLOOKUP($C105,NHLE!$A$1:$P$327,15,0)</f>
        <v>0</v>
      </c>
      <c r="P105" s="63">
        <f>VLOOKUP($C105,NHLE!$A$1:$P$327,16,0)</f>
        <v>0</v>
      </c>
      <c r="Q105" s="64"/>
      <c r="R105" s="62">
        <f>VLOOKUP($C105,'HAR Stats'!$E$4:$L$386,2,0)</f>
        <v>13</v>
      </c>
      <c r="S105" s="62">
        <f>VLOOKUP($C105,'HAR Stats'!$E$4:$L$386,3,0)</f>
        <v>3</v>
      </c>
      <c r="T105" s="62">
        <f>VLOOKUP($C105,'HAR Stats'!$E$4:$L$386,4,0)</f>
        <v>0</v>
      </c>
      <c r="U105" s="62">
        <f>VLOOKUP($C105,'HAR Stats'!$E$4:$L$386,5,0)</f>
        <v>0</v>
      </c>
      <c r="V105" s="62">
        <f>VLOOKUP($C105,'HAR Stats'!$E$4:$L$386,6,0)</f>
        <v>0</v>
      </c>
      <c r="W105" s="62">
        <f>VLOOKUP($C105,'HAR Stats'!$E$4:$L$386,7,0)</f>
        <v>0</v>
      </c>
      <c r="X105" s="62">
        <f>VLOOKUP($C105,'HAR Stats'!$E$4:$L$386,8,0)</f>
        <v>5</v>
      </c>
      <c r="Y105" s="62">
        <f t="shared" si="1"/>
        <v>21</v>
      </c>
      <c r="Z105" s="62" t="s">
        <v>673</v>
      </c>
      <c r="AA105" s="63">
        <f>VLOOKUP($C105,'Planning Applications_LBCs'!$B$2:$G$345,2,0)</f>
        <v>1811</v>
      </c>
      <c r="AB105" s="63">
        <f>VLOOKUP($C105,'Planning Applications_LBCs'!$B$2:$G$345,3,0)</f>
        <v>-0.19511111111111112</v>
      </c>
      <c r="AC105" s="63">
        <f>VLOOKUP($C105,'Planning Applications_LBCs'!$B$2:$G$345,4,0)</f>
        <v>30</v>
      </c>
      <c r="AD105" s="63">
        <f>VLOOKUP($C105,'Planning Applications_LBCs'!$B$2:$G$345,5,0)</f>
        <v>-0.30232558139534882</v>
      </c>
      <c r="AE105" s="63">
        <f>VLOOKUP($C105,'Planning Applications_LBCs'!$B$2:$G$345,6,0)</f>
        <v>0</v>
      </c>
      <c r="AF105" s="63">
        <f>VLOOKUP($C105,'LA Staffing'!$A:$D,2,0)</f>
        <v>2</v>
      </c>
      <c r="AG105" s="63" t="str">
        <f>VLOOKUP($C105,'LA Staffing'!$A:$D,3,0)</f>
        <v>Up 1</v>
      </c>
      <c r="AH105" s="99" t="str">
        <f>VLOOKUP($C105,'LA Staffing'!$A:$D,4,0)</f>
        <v>Advised by GLAAS</v>
      </c>
    </row>
    <row r="106" spans="1:34" ht="17.649999999999999" customHeight="1">
      <c r="A106" s="61" t="s">
        <v>122</v>
      </c>
      <c r="B106" s="61" t="s">
        <v>123</v>
      </c>
      <c r="C106" s="62" t="s">
        <v>139</v>
      </c>
      <c r="D106" s="63">
        <f>VLOOKUP($C106,NHLE!$A$1:$P$327,4,0)</f>
        <v>4</v>
      </c>
      <c r="E106" s="63">
        <f>VLOOKUP($C106,NHLE!$A$1:$P$327,5,0)</f>
        <v>20</v>
      </c>
      <c r="F106" s="63">
        <f>VLOOKUP($C106,NHLE!$A$1:$P$327,6,0)</f>
        <v>262</v>
      </c>
      <c r="G106" s="63">
        <f>VLOOKUP($C106,NHLE!$A$1:$P$327,7,0)</f>
        <v>286</v>
      </c>
      <c r="H106" s="63">
        <f>VLOOKUP($C106,NHLE!$A$1:$P$327,8,0)</f>
        <v>9</v>
      </c>
      <c r="I106" s="63">
        <f>VLOOKUP($C106,NHLE!$A$1:$P$327,9,0)</f>
        <v>0</v>
      </c>
      <c r="J106" s="63">
        <f>VLOOKUP($C106,NHLE!$A$1:$P$327,10,0)</f>
        <v>0</v>
      </c>
      <c r="K106" s="63">
        <f>VLOOKUP($C106,NHLE!$A$1:$P$327,11,0)</f>
        <v>4</v>
      </c>
      <c r="L106" s="63">
        <f>VLOOKUP($C106,NHLE!$A$1:$P$327,12,0)</f>
        <v>4</v>
      </c>
      <c r="M106" s="63">
        <f>VLOOKUP($C106,NHLE!$A$1:$P$327,13,0)</f>
        <v>0</v>
      </c>
      <c r="N106" s="63">
        <f>VLOOKUP($C106,NHLE!$A$1:$P$327,14,0)</f>
        <v>0</v>
      </c>
      <c r="O106" s="63">
        <f>VLOOKUP($C106,NHLE!$A$1:$P$327,15,0)</f>
        <v>0</v>
      </c>
      <c r="P106" s="63">
        <f>VLOOKUP($C106,NHLE!$A$1:$P$327,16,0)</f>
        <v>0</v>
      </c>
      <c r="Q106" s="64"/>
      <c r="R106" s="62">
        <f>VLOOKUP($C106,'HAR Stats'!$E$4:$L$386,2,0)</f>
        <v>8</v>
      </c>
      <c r="S106" s="62">
        <f>VLOOKUP($C106,'HAR Stats'!$E$4:$L$386,3,0)</f>
        <v>1</v>
      </c>
      <c r="T106" s="62">
        <f>VLOOKUP($C106,'HAR Stats'!$E$4:$L$386,4,0)</f>
        <v>5</v>
      </c>
      <c r="U106" s="62">
        <f>VLOOKUP($C106,'HAR Stats'!$E$4:$L$386,5,0)</f>
        <v>1</v>
      </c>
      <c r="V106" s="62">
        <f>VLOOKUP($C106,'HAR Stats'!$E$4:$L$386,6,0)</f>
        <v>0</v>
      </c>
      <c r="W106" s="62">
        <f>VLOOKUP($C106,'HAR Stats'!$E$4:$L$386,7,0)</f>
        <v>0</v>
      </c>
      <c r="X106" s="62">
        <f>VLOOKUP($C106,'HAR Stats'!$E$4:$L$386,8,0)</f>
        <v>0</v>
      </c>
      <c r="Y106" s="62">
        <f t="shared" si="1"/>
        <v>15</v>
      </c>
      <c r="Z106" s="62" t="s">
        <v>671</v>
      </c>
      <c r="AA106" s="63">
        <f>VLOOKUP($C106,'Planning Applications_LBCs'!$B$2:$G$345,2,0)</f>
        <v>2058</v>
      </c>
      <c r="AB106" s="63">
        <f>VLOOKUP($C106,'Planning Applications_LBCs'!$B$2:$G$345,3,0)</f>
        <v>-1.8129770992366411E-2</v>
      </c>
      <c r="AC106" s="63">
        <f>VLOOKUP($C106,'Planning Applications_LBCs'!$B$2:$G$345,4,0)</f>
        <v>29</v>
      </c>
      <c r="AD106" s="63">
        <f>VLOOKUP($C106,'Planning Applications_LBCs'!$B$2:$G$345,5,0)</f>
        <v>-3.3333333333333333E-2</v>
      </c>
      <c r="AE106" s="63">
        <f>VLOOKUP($C106,'Planning Applications_LBCs'!$B$2:$G$345,6,0)</f>
        <v>0</v>
      </c>
      <c r="AF106" s="63">
        <f>VLOOKUP($C106,'LA Staffing'!$A:$D,2,0)</f>
        <v>1</v>
      </c>
      <c r="AG106" s="63" t="s">
        <v>1023</v>
      </c>
      <c r="AH106" s="99" t="str">
        <f>VLOOKUP($C106,'LA Staffing'!$A:$D,4,0)</f>
        <v>Advised by GLAAS</v>
      </c>
    </row>
    <row r="107" spans="1:34" ht="17.649999999999999" customHeight="1">
      <c r="A107" s="61" t="s">
        <v>122</v>
      </c>
      <c r="B107" s="61" t="s">
        <v>123</v>
      </c>
      <c r="C107" s="62" t="s">
        <v>140</v>
      </c>
      <c r="D107" s="63">
        <f>VLOOKUP($C107,NHLE!$A$1:$P$327,4,0)</f>
        <v>6</v>
      </c>
      <c r="E107" s="63">
        <f>VLOOKUP($C107,NHLE!$A$1:$P$327,5,0)</f>
        <v>15</v>
      </c>
      <c r="F107" s="63">
        <f>VLOOKUP($C107,NHLE!$A$1:$P$327,6,0)</f>
        <v>122</v>
      </c>
      <c r="G107" s="63">
        <f>VLOOKUP($C107,NHLE!$A$1:$P$327,7,0)</f>
        <v>143</v>
      </c>
      <c r="H107" s="63">
        <f>VLOOKUP($C107,NHLE!$A$1:$P$327,8,0)</f>
        <v>3</v>
      </c>
      <c r="I107" s="63">
        <f>VLOOKUP($C107,NHLE!$A$1:$P$327,9,0)</f>
        <v>0</v>
      </c>
      <c r="J107" s="63">
        <f>VLOOKUP($C107,NHLE!$A$1:$P$327,10,0)</f>
        <v>0</v>
      </c>
      <c r="K107" s="63">
        <f>VLOOKUP($C107,NHLE!$A$1:$P$327,11,0)</f>
        <v>1</v>
      </c>
      <c r="L107" s="63">
        <f>VLOOKUP($C107,NHLE!$A$1:$P$327,12,0)</f>
        <v>1</v>
      </c>
      <c r="M107" s="63">
        <f>VLOOKUP($C107,NHLE!$A$1:$P$327,13,0)</f>
        <v>0</v>
      </c>
      <c r="N107" s="63">
        <f>VLOOKUP($C107,NHLE!$A$1:$P$327,14,0)</f>
        <v>0</v>
      </c>
      <c r="O107" s="63">
        <f>VLOOKUP($C107,NHLE!$A$1:$P$327,15,0)</f>
        <v>0</v>
      </c>
      <c r="P107" s="63">
        <f>VLOOKUP($C107,NHLE!$A$1:$P$327,16,0)</f>
        <v>0</v>
      </c>
      <c r="Q107" s="64"/>
      <c r="R107" s="62">
        <f>VLOOKUP($C107,'HAR Stats'!$E$4:$L$386,2,0)</f>
        <v>8</v>
      </c>
      <c r="S107" s="62">
        <f>VLOOKUP($C107,'HAR Stats'!$E$4:$L$386,3,0)</f>
        <v>0</v>
      </c>
      <c r="T107" s="62">
        <f>VLOOKUP($C107,'HAR Stats'!$E$4:$L$386,4,0)</f>
        <v>1</v>
      </c>
      <c r="U107" s="62">
        <f>VLOOKUP($C107,'HAR Stats'!$E$4:$L$386,5,0)</f>
        <v>0</v>
      </c>
      <c r="V107" s="62">
        <f>VLOOKUP($C107,'HAR Stats'!$E$4:$L$386,6,0)</f>
        <v>0</v>
      </c>
      <c r="W107" s="62">
        <f>VLOOKUP($C107,'HAR Stats'!$E$4:$L$386,7,0)</f>
        <v>0</v>
      </c>
      <c r="X107" s="62">
        <f>VLOOKUP($C107,'HAR Stats'!$E$4:$L$386,8,0)</f>
        <v>1</v>
      </c>
      <c r="Y107" s="62">
        <f t="shared" si="1"/>
        <v>10</v>
      </c>
      <c r="Z107" s="62" t="s">
        <v>671</v>
      </c>
      <c r="AA107" s="63">
        <f>VLOOKUP($C107,'Planning Applications_LBCs'!$B$2:$G$345,2,0)</f>
        <v>1749</v>
      </c>
      <c r="AB107" s="63">
        <f>VLOOKUP($C107,'Planning Applications_LBCs'!$B$2:$G$345,3,0)</f>
        <v>-0.10030864197530864</v>
      </c>
      <c r="AC107" s="63">
        <f>VLOOKUP($C107,'Planning Applications_LBCs'!$B$2:$G$345,4,0)</f>
        <v>7</v>
      </c>
      <c r="AD107" s="63">
        <f>VLOOKUP($C107,'Planning Applications_LBCs'!$B$2:$G$345,5,0)</f>
        <v>-0.46153846153846156</v>
      </c>
      <c r="AE107" s="63">
        <f>VLOOKUP($C107,'Planning Applications_LBCs'!$B$2:$G$345,6,0)</f>
        <v>0</v>
      </c>
      <c r="AF107" s="63">
        <f>VLOOKUP($C107,'LA Staffing'!$A:$D,2,0)</f>
        <v>0.2</v>
      </c>
      <c r="AG107" s="63" t="s">
        <v>1023</v>
      </c>
      <c r="AH107" s="99" t="str">
        <f>VLOOKUP($C107,'LA Staffing'!$A:$D,4,0)</f>
        <v>Advised by GLAAS</v>
      </c>
    </row>
    <row r="108" spans="1:34" ht="17.649999999999999" customHeight="1">
      <c r="A108" s="61" t="s">
        <v>122</v>
      </c>
      <c r="B108" s="61" t="s">
        <v>123</v>
      </c>
      <c r="C108" s="62" t="s">
        <v>141</v>
      </c>
      <c r="D108" s="63">
        <f>VLOOKUP($C108,NHLE!$A$1:$P$327,4,0)</f>
        <v>9</v>
      </c>
      <c r="E108" s="63">
        <f>VLOOKUP($C108,NHLE!$A$1:$P$327,5,0)</f>
        <v>29</v>
      </c>
      <c r="F108" s="63">
        <f>VLOOKUP($C108,NHLE!$A$1:$P$327,6,0)</f>
        <v>387</v>
      </c>
      <c r="G108" s="63">
        <f>VLOOKUP($C108,NHLE!$A$1:$P$327,7,0)</f>
        <v>425</v>
      </c>
      <c r="H108" s="63">
        <f>VLOOKUP($C108,NHLE!$A$1:$P$327,8,0)</f>
        <v>5</v>
      </c>
      <c r="I108" s="63">
        <f>VLOOKUP($C108,NHLE!$A$1:$P$327,9,0)</f>
        <v>0</v>
      </c>
      <c r="J108" s="63">
        <f>VLOOKUP($C108,NHLE!$A$1:$P$327,10,0)</f>
        <v>0</v>
      </c>
      <c r="K108" s="63">
        <f>VLOOKUP($C108,NHLE!$A$1:$P$327,11,0)</f>
        <v>1</v>
      </c>
      <c r="L108" s="63">
        <f>VLOOKUP($C108,NHLE!$A$1:$P$327,12,0)</f>
        <v>1</v>
      </c>
      <c r="M108" s="63">
        <f>VLOOKUP($C108,NHLE!$A$1:$P$327,13,0)</f>
        <v>0</v>
      </c>
      <c r="N108" s="63">
        <f>VLOOKUP($C108,NHLE!$A$1:$P$327,14,0)</f>
        <v>0</v>
      </c>
      <c r="O108" s="63">
        <f>VLOOKUP($C108,NHLE!$A$1:$P$327,15,0)</f>
        <v>0</v>
      </c>
      <c r="P108" s="63">
        <f>VLOOKUP($C108,NHLE!$A$1:$P$327,16,0)</f>
        <v>0</v>
      </c>
      <c r="Q108" s="64"/>
      <c r="R108" s="62">
        <f>VLOOKUP($C108,'HAR Stats'!$E$4:$L$386,2,0)</f>
        <v>28</v>
      </c>
      <c r="S108" s="62">
        <f>VLOOKUP($C108,'HAR Stats'!$E$4:$L$386,3,0)</f>
        <v>1</v>
      </c>
      <c r="T108" s="62">
        <f>VLOOKUP($C108,'HAR Stats'!$E$4:$L$386,4,0)</f>
        <v>2</v>
      </c>
      <c r="U108" s="62">
        <f>VLOOKUP($C108,'HAR Stats'!$E$4:$L$386,5,0)</f>
        <v>0</v>
      </c>
      <c r="V108" s="62">
        <f>VLOOKUP($C108,'HAR Stats'!$E$4:$L$386,6,0)</f>
        <v>0</v>
      </c>
      <c r="W108" s="62">
        <f>VLOOKUP($C108,'HAR Stats'!$E$4:$L$386,7,0)</f>
        <v>0</v>
      </c>
      <c r="X108" s="62">
        <f>VLOOKUP($C108,'HAR Stats'!$E$4:$L$386,8,0)</f>
        <v>9</v>
      </c>
      <c r="Y108" s="62">
        <f t="shared" si="1"/>
        <v>40</v>
      </c>
      <c r="Z108" s="62" t="s">
        <v>671</v>
      </c>
      <c r="AA108" s="63">
        <f>VLOOKUP($C108,'Planning Applications_LBCs'!$B$2:$G$345,2,0)</f>
        <v>2641</v>
      </c>
      <c r="AB108" s="63">
        <f>VLOOKUP($C108,'Planning Applications_LBCs'!$B$2:$G$345,3,0)</f>
        <v>7.1834415584415584E-2</v>
      </c>
      <c r="AC108" s="63">
        <f>VLOOKUP($C108,'Planning Applications_LBCs'!$B$2:$G$345,4,0)</f>
        <v>47</v>
      </c>
      <c r="AD108" s="63">
        <f>VLOOKUP($C108,'Planning Applications_LBCs'!$B$2:$G$345,5,0)</f>
        <v>0.30555555555555558</v>
      </c>
      <c r="AE108" s="63">
        <f>VLOOKUP($C108,'Planning Applications_LBCs'!$B$2:$G$345,6,0)</f>
        <v>0</v>
      </c>
      <c r="AF108" s="63">
        <f>VLOOKUP($C108,'LA Staffing'!$A:$D,2,0)</f>
        <v>2.4</v>
      </c>
      <c r="AG108" s="63" t="s">
        <v>1023</v>
      </c>
      <c r="AH108" s="99" t="str">
        <f>VLOOKUP($C108,'LA Staffing'!$A:$D,4,0)</f>
        <v>Advised by GLAAS</v>
      </c>
    </row>
    <row r="109" spans="1:34" ht="17.649999999999999" customHeight="1">
      <c r="A109" s="61" t="s">
        <v>122</v>
      </c>
      <c r="B109" s="61" t="s">
        <v>123</v>
      </c>
      <c r="C109" s="62" t="s">
        <v>142</v>
      </c>
      <c r="D109" s="63">
        <f>VLOOKUP($C109,NHLE!$A$1:$P$327,4,0)</f>
        <v>32</v>
      </c>
      <c r="E109" s="63">
        <f>VLOOKUP($C109,NHLE!$A$1:$P$327,5,0)</f>
        <v>28</v>
      </c>
      <c r="F109" s="63">
        <f>VLOOKUP($C109,NHLE!$A$1:$P$327,6,0)</f>
        <v>455</v>
      </c>
      <c r="G109" s="63">
        <f>VLOOKUP($C109,NHLE!$A$1:$P$327,7,0)</f>
        <v>515</v>
      </c>
      <c r="H109" s="63">
        <f>VLOOKUP($C109,NHLE!$A$1:$P$327,8,0)</f>
        <v>6</v>
      </c>
      <c r="I109" s="63">
        <f>VLOOKUP($C109,NHLE!$A$1:$P$327,9,0)</f>
        <v>2</v>
      </c>
      <c r="J109" s="63">
        <f>VLOOKUP($C109,NHLE!$A$1:$P$327,10,0)</f>
        <v>2</v>
      </c>
      <c r="K109" s="63">
        <f>VLOOKUP($C109,NHLE!$A$1:$P$327,11,0)</f>
        <v>2</v>
      </c>
      <c r="L109" s="63">
        <f>VLOOKUP($C109,NHLE!$A$1:$P$327,12,0)</f>
        <v>6</v>
      </c>
      <c r="M109" s="63">
        <f>VLOOKUP($C109,NHLE!$A$1:$P$327,13,0)</f>
        <v>0</v>
      </c>
      <c r="N109" s="63">
        <f>VLOOKUP($C109,NHLE!$A$1:$P$327,14,0)</f>
        <v>1</v>
      </c>
      <c r="O109" s="63">
        <f>VLOOKUP($C109,NHLE!$A$1:$P$327,15,0)</f>
        <v>0</v>
      </c>
      <c r="P109" s="63">
        <f>VLOOKUP($C109,NHLE!$A$1:$P$327,16,0)</f>
        <v>0</v>
      </c>
      <c r="Q109" s="64"/>
      <c r="R109" s="62">
        <f>VLOOKUP($C109,'HAR Stats'!$E$4:$L$386,2,0)</f>
        <v>19</v>
      </c>
      <c r="S109" s="62">
        <f>VLOOKUP($C109,'HAR Stats'!$E$4:$L$386,3,0)</f>
        <v>0</v>
      </c>
      <c r="T109" s="62">
        <f>VLOOKUP($C109,'HAR Stats'!$E$4:$L$386,4,0)</f>
        <v>2</v>
      </c>
      <c r="U109" s="62">
        <f>VLOOKUP($C109,'HAR Stats'!$E$4:$L$386,5,0)</f>
        <v>1</v>
      </c>
      <c r="V109" s="62">
        <f>VLOOKUP($C109,'HAR Stats'!$E$4:$L$386,6,0)</f>
        <v>0</v>
      </c>
      <c r="W109" s="62">
        <f>VLOOKUP($C109,'HAR Stats'!$E$4:$L$386,7,0)</f>
        <v>0</v>
      </c>
      <c r="X109" s="62">
        <f>VLOOKUP($C109,'HAR Stats'!$E$4:$L$386,8,0)</f>
        <v>2</v>
      </c>
      <c r="Y109" s="62">
        <f t="shared" si="1"/>
        <v>24</v>
      </c>
      <c r="Z109" s="62" t="s">
        <v>673</v>
      </c>
      <c r="AA109" s="63">
        <f>VLOOKUP($C109,'Planning Applications_LBCs'!$B$2:$G$345,2,0)</f>
        <v>2041</v>
      </c>
      <c r="AB109" s="63">
        <f>VLOOKUP($C109,'Planning Applications_LBCs'!$B$2:$G$345,3,0)</f>
        <v>-3.9981185324553151E-2</v>
      </c>
      <c r="AC109" s="63">
        <f>VLOOKUP($C109,'Planning Applications_LBCs'!$B$2:$G$345,4,0)</f>
        <v>46</v>
      </c>
      <c r="AD109" s="63">
        <f>VLOOKUP($C109,'Planning Applications_LBCs'!$B$2:$G$345,5,0)</f>
        <v>-0.28125</v>
      </c>
      <c r="AE109" s="63">
        <f>VLOOKUP($C109,'Planning Applications_LBCs'!$B$2:$G$345,6,0)</f>
        <v>3</v>
      </c>
      <c r="AF109" s="63">
        <f>VLOOKUP($C109,'LA Staffing'!$A:$D,2,0)</f>
        <v>2</v>
      </c>
      <c r="AG109" s="63" t="str">
        <f>VLOOKUP($C109,'LA Staffing'!$A:$D,3,0)</f>
        <v>Up 1</v>
      </c>
      <c r="AH109" s="99" t="str">
        <f>VLOOKUP($C109,'LA Staffing'!$A:$D,4,0)</f>
        <v>Advised by GLAAS</v>
      </c>
    </row>
    <row r="110" spans="1:34" ht="17.649999999999999" customHeight="1">
      <c r="A110" s="61" t="s">
        <v>122</v>
      </c>
      <c r="B110" s="61" t="s">
        <v>123</v>
      </c>
      <c r="C110" s="62" t="s">
        <v>143</v>
      </c>
      <c r="D110" s="63">
        <f>VLOOKUP($C110,NHLE!$A$1:$P$327,4,0)</f>
        <v>12</v>
      </c>
      <c r="E110" s="63">
        <f>VLOOKUP($C110,NHLE!$A$1:$P$327,5,0)</f>
        <v>33</v>
      </c>
      <c r="F110" s="63">
        <f>VLOOKUP($C110,NHLE!$A$1:$P$327,6,0)</f>
        <v>1001</v>
      </c>
      <c r="G110" s="63">
        <f>VLOOKUP($C110,NHLE!$A$1:$P$327,7,0)</f>
        <v>1046</v>
      </c>
      <c r="H110" s="63">
        <f>VLOOKUP($C110,NHLE!$A$1:$P$327,8,0)</f>
        <v>1</v>
      </c>
      <c r="I110" s="63">
        <f>VLOOKUP($C110,NHLE!$A$1:$P$327,9,0)</f>
        <v>1</v>
      </c>
      <c r="J110" s="63">
        <f>VLOOKUP($C110,NHLE!$A$1:$P$327,10,0)</f>
        <v>0</v>
      </c>
      <c r="K110" s="63">
        <f>VLOOKUP($C110,NHLE!$A$1:$P$327,11,0)</f>
        <v>0</v>
      </c>
      <c r="L110" s="63">
        <f>VLOOKUP($C110,NHLE!$A$1:$P$327,12,0)</f>
        <v>1</v>
      </c>
      <c r="M110" s="63">
        <f>VLOOKUP($C110,NHLE!$A$1:$P$327,13,0)</f>
        <v>0</v>
      </c>
      <c r="N110" s="63">
        <f>VLOOKUP($C110,NHLE!$A$1:$P$327,14,0)</f>
        <v>0</v>
      </c>
      <c r="O110" s="63">
        <f>VLOOKUP($C110,NHLE!$A$1:$P$327,15,0)</f>
        <v>0</v>
      </c>
      <c r="P110" s="63">
        <f>VLOOKUP($C110,NHLE!$A$1:$P$327,16,0)</f>
        <v>0</v>
      </c>
      <c r="Q110" s="64"/>
      <c r="R110" s="62">
        <f>VLOOKUP($C110,'HAR Stats'!$E$4:$L$386,2,0)</f>
        <v>13</v>
      </c>
      <c r="S110" s="62">
        <f>VLOOKUP($C110,'HAR Stats'!$E$4:$L$386,3,0)</f>
        <v>10</v>
      </c>
      <c r="T110" s="62">
        <f>VLOOKUP($C110,'HAR Stats'!$E$4:$L$386,4,0)</f>
        <v>0</v>
      </c>
      <c r="U110" s="62">
        <f>VLOOKUP($C110,'HAR Stats'!$E$4:$L$386,5,0)</f>
        <v>0</v>
      </c>
      <c r="V110" s="62">
        <f>VLOOKUP($C110,'HAR Stats'!$E$4:$L$386,6,0)</f>
        <v>0</v>
      </c>
      <c r="W110" s="62">
        <f>VLOOKUP($C110,'HAR Stats'!$E$4:$L$386,7,0)</f>
        <v>0</v>
      </c>
      <c r="X110" s="62">
        <f>VLOOKUP($C110,'HAR Stats'!$E$4:$L$386,8,0)</f>
        <v>11</v>
      </c>
      <c r="Y110" s="62">
        <f t="shared" si="1"/>
        <v>34</v>
      </c>
      <c r="Z110" s="62" t="s">
        <v>673</v>
      </c>
      <c r="AA110" s="63">
        <f>VLOOKUP($C110,'Planning Applications_LBCs'!$B$2:$G$345,2,0)</f>
        <v>1872</v>
      </c>
      <c r="AB110" s="63">
        <f>VLOOKUP($C110,'Planning Applications_LBCs'!$B$2:$G$345,3,0)</f>
        <v>-0.10129620739318292</v>
      </c>
      <c r="AC110" s="63">
        <f>VLOOKUP($C110,'Planning Applications_LBCs'!$B$2:$G$345,4,0)</f>
        <v>307</v>
      </c>
      <c r="AD110" s="63">
        <f>VLOOKUP($C110,'Planning Applications_LBCs'!$B$2:$G$345,5,0)</f>
        <v>-7.2507552870090641E-2</v>
      </c>
      <c r="AE110" s="63">
        <f>VLOOKUP($C110,'Planning Applications_LBCs'!$B$2:$G$345,6,0)</f>
        <v>1</v>
      </c>
      <c r="AF110" s="63">
        <f>VLOOKUP($C110,'LA Staffing'!$A:$D,2,0)</f>
        <v>4</v>
      </c>
      <c r="AG110" s="63" t="s">
        <v>1023</v>
      </c>
      <c r="AH110" s="99" t="str">
        <f>VLOOKUP($C110,'LA Staffing'!$A:$D,4,0)</f>
        <v>Advised by GLAAS</v>
      </c>
    </row>
    <row r="111" spans="1:34" ht="17.649999999999999" customHeight="1">
      <c r="A111" s="61" t="s">
        <v>122</v>
      </c>
      <c r="B111" s="61" t="s">
        <v>123</v>
      </c>
      <c r="C111" s="62" t="s">
        <v>144</v>
      </c>
      <c r="D111" s="63">
        <f>VLOOKUP($C111,NHLE!$A$1:$P$327,4,0)</f>
        <v>18</v>
      </c>
      <c r="E111" s="63">
        <f>VLOOKUP($C111,NHLE!$A$1:$P$327,5,0)</f>
        <v>116</v>
      </c>
      <c r="F111" s="63">
        <f>VLOOKUP($C111,NHLE!$A$1:$P$327,6,0)</f>
        <v>1199</v>
      </c>
      <c r="G111" s="63">
        <f>VLOOKUP($C111,NHLE!$A$1:$P$327,7,0)</f>
        <v>1333</v>
      </c>
      <c r="H111" s="63">
        <f>VLOOKUP($C111,NHLE!$A$1:$P$327,8,0)</f>
        <v>2</v>
      </c>
      <c r="I111" s="63">
        <f>VLOOKUP($C111,NHLE!$A$1:$P$327,9,0)</f>
        <v>4</v>
      </c>
      <c r="J111" s="63">
        <f>VLOOKUP($C111,NHLE!$A$1:$P$327,10,0)</f>
        <v>1</v>
      </c>
      <c r="K111" s="63">
        <f>VLOOKUP($C111,NHLE!$A$1:$P$327,11,0)</f>
        <v>9</v>
      </c>
      <c r="L111" s="63">
        <f>VLOOKUP($C111,NHLE!$A$1:$P$327,12,0)</f>
        <v>14</v>
      </c>
      <c r="M111" s="63">
        <f>VLOOKUP($C111,NHLE!$A$1:$P$327,13,0)</f>
        <v>0</v>
      </c>
      <c r="N111" s="63">
        <f>VLOOKUP($C111,NHLE!$A$1:$P$327,14,0)</f>
        <v>0</v>
      </c>
      <c r="O111" s="63">
        <f>VLOOKUP($C111,NHLE!$A$1:$P$327,15,0)</f>
        <v>0</v>
      </c>
      <c r="P111" s="63">
        <f>VLOOKUP($C111,NHLE!$A$1:$P$327,16,0)</f>
        <v>0</v>
      </c>
      <c r="Q111" s="64"/>
      <c r="R111" s="62">
        <f>VLOOKUP($C111,'HAR Stats'!$E$4:$L$386,2,0)</f>
        <v>37</v>
      </c>
      <c r="S111" s="62">
        <f>VLOOKUP($C111,'HAR Stats'!$E$4:$L$386,3,0)</f>
        <v>4</v>
      </c>
      <c r="T111" s="62">
        <f>VLOOKUP($C111,'HAR Stats'!$E$4:$L$386,4,0)</f>
        <v>0</v>
      </c>
      <c r="U111" s="62">
        <f>VLOOKUP($C111,'HAR Stats'!$E$4:$L$386,5,0)</f>
        <v>1</v>
      </c>
      <c r="V111" s="62">
        <f>VLOOKUP($C111,'HAR Stats'!$E$4:$L$386,6,0)</f>
        <v>0</v>
      </c>
      <c r="W111" s="62">
        <f>VLOOKUP($C111,'HAR Stats'!$E$4:$L$386,7,0)</f>
        <v>0</v>
      </c>
      <c r="X111" s="62">
        <f>VLOOKUP($C111,'HAR Stats'!$E$4:$L$386,8,0)</f>
        <v>1</v>
      </c>
      <c r="Y111" s="62">
        <f t="shared" si="1"/>
        <v>43</v>
      </c>
      <c r="Z111" s="62" t="s">
        <v>671</v>
      </c>
      <c r="AA111" s="63">
        <f>VLOOKUP($C111,'Planning Applications_LBCs'!$B$2:$G$345,2,0)</f>
        <v>2866</v>
      </c>
      <c r="AB111" s="63">
        <f>VLOOKUP($C111,'Planning Applications_LBCs'!$B$2:$G$345,3,0)</f>
        <v>-0.22915545992469069</v>
      </c>
      <c r="AC111" s="63">
        <f>VLOOKUP($C111,'Planning Applications_LBCs'!$B$2:$G$345,4,0)</f>
        <v>564</v>
      </c>
      <c r="AD111" s="63">
        <f>VLOOKUP($C111,'Planning Applications_LBCs'!$B$2:$G$345,5,0)</f>
        <v>-0.20786516853932585</v>
      </c>
      <c r="AE111" s="63">
        <f>VLOOKUP($C111,'Planning Applications_LBCs'!$B$2:$G$345,6,0)</f>
        <v>21</v>
      </c>
      <c r="AF111" s="63">
        <f>VLOOKUP($C111,'LA Staffing'!$A:$D,2,0)</f>
        <v>6.2</v>
      </c>
      <c r="AG111" s="63" t="str">
        <f>VLOOKUP($C111,'LA Staffing'!$A:$D,3,0)</f>
        <v>Down 2.1</v>
      </c>
      <c r="AH111" s="99" t="str">
        <f>VLOOKUP($C111,'LA Staffing'!$A:$D,4,0)</f>
        <v>Advised by GLAAS</v>
      </c>
    </row>
    <row r="112" spans="1:34" ht="17.649999999999999" customHeight="1">
      <c r="A112" s="61" t="s">
        <v>122</v>
      </c>
      <c r="B112" s="61" t="s">
        <v>123</v>
      </c>
      <c r="C112" s="62" t="s">
        <v>145</v>
      </c>
      <c r="D112" s="63">
        <f>VLOOKUP($C112,NHLE!$A$1:$P$327,4,0)</f>
        <v>3</v>
      </c>
      <c r="E112" s="63">
        <f>VLOOKUP($C112,NHLE!$A$1:$P$327,5,0)</f>
        <v>12</v>
      </c>
      <c r="F112" s="63">
        <f>VLOOKUP($C112,NHLE!$A$1:$P$327,6,0)</f>
        <v>146</v>
      </c>
      <c r="G112" s="63">
        <f>VLOOKUP($C112,NHLE!$A$1:$P$327,7,0)</f>
        <v>161</v>
      </c>
      <c r="H112" s="63">
        <f>VLOOKUP($C112,NHLE!$A$1:$P$327,8,0)</f>
        <v>6</v>
      </c>
      <c r="I112" s="63">
        <f>VLOOKUP($C112,NHLE!$A$1:$P$327,9,0)</f>
        <v>1</v>
      </c>
      <c r="J112" s="63">
        <f>VLOOKUP($C112,NHLE!$A$1:$P$327,10,0)</f>
        <v>0</v>
      </c>
      <c r="K112" s="63">
        <f>VLOOKUP($C112,NHLE!$A$1:$P$327,11,0)</f>
        <v>0</v>
      </c>
      <c r="L112" s="63">
        <f>VLOOKUP($C112,NHLE!$A$1:$P$327,12,0)</f>
        <v>1</v>
      </c>
      <c r="M112" s="63">
        <f>VLOOKUP($C112,NHLE!$A$1:$P$327,13,0)</f>
        <v>0</v>
      </c>
      <c r="N112" s="63">
        <f>VLOOKUP($C112,NHLE!$A$1:$P$327,14,0)</f>
        <v>0</v>
      </c>
      <c r="O112" s="63">
        <f>VLOOKUP($C112,NHLE!$A$1:$P$327,15,0)</f>
        <v>0</v>
      </c>
      <c r="P112" s="63">
        <f>VLOOKUP($C112,NHLE!$A$1:$P$327,16,0)</f>
        <v>0</v>
      </c>
      <c r="Q112" s="64"/>
      <c r="R112" s="62">
        <f>VLOOKUP($C112,'HAR Stats'!$E$4:$L$386,2,0)</f>
        <v>4</v>
      </c>
      <c r="S112" s="62">
        <f>VLOOKUP($C112,'HAR Stats'!$E$4:$L$386,3,0)</f>
        <v>1</v>
      </c>
      <c r="T112" s="62">
        <f>VLOOKUP($C112,'HAR Stats'!$E$4:$L$386,4,0)</f>
        <v>0</v>
      </c>
      <c r="U112" s="62">
        <f>VLOOKUP($C112,'HAR Stats'!$E$4:$L$386,5,0)</f>
        <v>0</v>
      </c>
      <c r="V112" s="62">
        <f>VLOOKUP($C112,'HAR Stats'!$E$4:$L$386,6,0)</f>
        <v>0</v>
      </c>
      <c r="W112" s="62">
        <f>VLOOKUP($C112,'HAR Stats'!$E$4:$L$386,7,0)</f>
        <v>0</v>
      </c>
      <c r="X112" s="62">
        <f>VLOOKUP($C112,'HAR Stats'!$E$4:$L$386,8,0)</f>
        <v>3</v>
      </c>
      <c r="Y112" s="62">
        <f t="shared" si="1"/>
        <v>8</v>
      </c>
      <c r="Z112" s="62" t="s">
        <v>673</v>
      </c>
      <c r="AA112" s="63">
        <f>VLOOKUP($C112,'Planning Applications_LBCs'!$B$2:$G$345,2,0)</f>
        <v>1689</v>
      </c>
      <c r="AB112" s="63">
        <f>VLOOKUP($C112,'Planning Applications_LBCs'!$B$2:$G$345,3,0)</f>
        <v>-1.9163763066202089E-2</v>
      </c>
      <c r="AC112" s="63">
        <f>VLOOKUP($C112,'Planning Applications_LBCs'!$B$2:$G$345,4,0)</f>
        <v>31</v>
      </c>
      <c r="AD112" s="63">
        <f>VLOOKUP($C112,'Planning Applications_LBCs'!$B$2:$G$345,5,0)</f>
        <v>0.40909090909090912</v>
      </c>
      <c r="AE112" s="63">
        <f>VLOOKUP($C112,'Planning Applications_LBCs'!$B$2:$G$345,6,0)</f>
        <v>1</v>
      </c>
      <c r="AF112" s="63">
        <f>VLOOKUP($C112,'LA Staffing'!$A:$D,2,0)</f>
        <v>1</v>
      </c>
      <c r="AG112" s="63" t="s">
        <v>1023</v>
      </c>
      <c r="AH112" s="99" t="str">
        <f>VLOOKUP($C112,'LA Staffing'!$A:$D,4,0)</f>
        <v>Advised by GLAAS</v>
      </c>
    </row>
    <row r="113" spans="1:34" ht="17.649999999999999" customHeight="1">
      <c r="A113" s="61" t="s">
        <v>122</v>
      </c>
      <c r="B113" s="61" t="s">
        <v>123</v>
      </c>
      <c r="C113" s="62" t="s">
        <v>146</v>
      </c>
      <c r="D113" s="63">
        <f>VLOOKUP($C113,NHLE!$A$1:$P$327,4,0)</f>
        <v>6</v>
      </c>
      <c r="E113" s="63">
        <f>VLOOKUP($C113,NHLE!$A$1:$P$327,5,0)</f>
        <v>56</v>
      </c>
      <c r="F113" s="63">
        <f>VLOOKUP($C113,NHLE!$A$1:$P$327,6,0)</f>
        <v>879</v>
      </c>
      <c r="G113" s="63">
        <f>VLOOKUP($C113,NHLE!$A$1:$P$327,7,0)</f>
        <v>941</v>
      </c>
      <c r="H113" s="63">
        <f>VLOOKUP($C113,NHLE!$A$1:$P$327,8,0)</f>
        <v>0</v>
      </c>
      <c r="I113" s="63">
        <f>VLOOKUP($C113,NHLE!$A$1:$P$327,9,0)</f>
        <v>0</v>
      </c>
      <c r="J113" s="63">
        <f>VLOOKUP($C113,NHLE!$A$1:$P$327,10,0)</f>
        <v>1</v>
      </c>
      <c r="K113" s="63">
        <f>VLOOKUP($C113,NHLE!$A$1:$P$327,11,0)</f>
        <v>8</v>
      </c>
      <c r="L113" s="63">
        <f>VLOOKUP($C113,NHLE!$A$1:$P$327,12,0)</f>
        <v>9</v>
      </c>
      <c r="M113" s="63">
        <f>VLOOKUP($C113,NHLE!$A$1:$P$327,13,0)</f>
        <v>0</v>
      </c>
      <c r="N113" s="63">
        <f>VLOOKUP($C113,NHLE!$A$1:$P$327,14,0)</f>
        <v>0</v>
      </c>
      <c r="O113" s="63">
        <f>VLOOKUP($C113,NHLE!$A$1:$P$327,15,0)</f>
        <v>0</v>
      </c>
      <c r="P113" s="63">
        <f>VLOOKUP($C113,NHLE!$A$1:$P$327,16,0)</f>
        <v>0</v>
      </c>
      <c r="Q113" s="64"/>
      <c r="R113" s="62">
        <f>VLOOKUP($C113,'HAR Stats'!$E$4:$L$386,2,0)</f>
        <v>36</v>
      </c>
      <c r="S113" s="62">
        <f>VLOOKUP($C113,'HAR Stats'!$E$4:$L$386,3,0)</f>
        <v>1</v>
      </c>
      <c r="T113" s="62">
        <f>VLOOKUP($C113,'HAR Stats'!$E$4:$L$386,4,0)</f>
        <v>0</v>
      </c>
      <c r="U113" s="62">
        <f>VLOOKUP($C113,'HAR Stats'!$E$4:$L$386,5,0)</f>
        <v>0</v>
      </c>
      <c r="V113" s="62">
        <f>VLOOKUP($C113,'HAR Stats'!$E$4:$L$386,6,0)</f>
        <v>0</v>
      </c>
      <c r="W113" s="62">
        <f>VLOOKUP($C113,'HAR Stats'!$E$4:$L$386,7,0)</f>
        <v>0</v>
      </c>
      <c r="X113" s="62">
        <f>VLOOKUP($C113,'HAR Stats'!$E$4:$L$386,8,0)</f>
        <v>3</v>
      </c>
      <c r="Y113" s="62">
        <f t="shared" si="1"/>
        <v>40</v>
      </c>
      <c r="Z113" s="62" t="s">
        <v>671</v>
      </c>
      <c r="AA113" s="63">
        <f>VLOOKUP($C113,'Planning Applications_LBCs'!$B$2:$G$345,2,0)</f>
        <v>2496</v>
      </c>
      <c r="AB113" s="63">
        <f>VLOOKUP($C113,'Planning Applications_LBCs'!$B$2:$G$345,3,0)</f>
        <v>-0.1173974540311174</v>
      </c>
      <c r="AC113" s="63">
        <f>VLOOKUP($C113,'Planning Applications_LBCs'!$B$2:$G$345,4,0)</f>
        <v>113</v>
      </c>
      <c r="AD113" s="63">
        <f>VLOOKUP($C113,'Planning Applications_LBCs'!$B$2:$G$345,5,0)</f>
        <v>-0.33136094674556216</v>
      </c>
      <c r="AE113" s="63">
        <f>VLOOKUP($C113,'Planning Applications_LBCs'!$B$2:$G$345,6,0)</f>
        <v>0</v>
      </c>
      <c r="AF113" s="63">
        <f>VLOOKUP($C113,'LA Staffing'!$A:$D,2,0)</f>
        <v>4.5</v>
      </c>
      <c r="AG113" s="63" t="str">
        <f>VLOOKUP($C113,'LA Staffing'!$A:$D,3,0)</f>
        <v>Up 0.5</v>
      </c>
      <c r="AH113" s="99" t="str">
        <f>VLOOKUP($C113,'LA Staffing'!$A:$D,4,0)</f>
        <v>Advised by GLAAS</v>
      </c>
    </row>
    <row r="114" spans="1:34" ht="17.649999999999999" customHeight="1">
      <c r="A114" s="61" t="s">
        <v>122</v>
      </c>
      <c r="B114" s="61" t="s">
        <v>123</v>
      </c>
      <c r="C114" s="62" t="s">
        <v>147</v>
      </c>
      <c r="D114" s="63">
        <f>VLOOKUP($C114,NHLE!$A$1:$P$327,4,0)</f>
        <v>2</v>
      </c>
      <c r="E114" s="63">
        <f>VLOOKUP($C114,NHLE!$A$1:$P$327,5,0)</f>
        <v>29</v>
      </c>
      <c r="F114" s="63">
        <f>VLOOKUP($C114,NHLE!$A$1:$P$327,6,0)</f>
        <v>334</v>
      </c>
      <c r="G114" s="63">
        <f>VLOOKUP($C114,NHLE!$A$1:$P$327,7,0)</f>
        <v>365</v>
      </c>
      <c r="H114" s="63">
        <f>VLOOKUP($C114,NHLE!$A$1:$P$327,8,0)</f>
        <v>1</v>
      </c>
      <c r="I114" s="63">
        <f>VLOOKUP($C114,NHLE!$A$1:$P$327,9,0)</f>
        <v>0</v>
      </c>
      <c r="J114" s="63">
        <f>VLOOKUP($C114,NHLE!$A$1:$P$327,10,0)</f>
        <v>0</v>
      </c>
      <c r="K114" s="63">
        <f>VLOOKUP($C114,NHLE!$A$1:$P$327,11,0)</f>
        <v>3</v>
      </c>
      <c r="L114" s="63">
        <f>VLOOKUP($C114,NHLE!$A$1:$P$327,12,0)</f>
        <v>3</v>
      </c>
      <c r="M114" s="63">
        <f>VLOOKUP($C114,NHLE!$A$1:$P$327,13,0)</f>
        <v>1</v>
      </c>
      <c r="N114" s="63">
        <f>VLOOKUP($C114,NHLE!$A$1:$P$327,14,0)</f>
        <v>1</v>
      </c>
      <c r="O114" s="63">
        <f>VLOOKUP($C114,NHLE!$A$1:$P$327,15,0)</f>
        <v>0</v>
      </c>
      <c r="P114" s="63">
        <f>VLOOKUP($C114,NHLE!$A$1:$P$327,16,0)</f>
        <v>0</v>
      </c>
      <c r="Q114" s="64"/>
      <c r="R114" s="62">
        <f>VLOOKUP($C114,'HAR Stats'!$E$4:$L$386,2,0)</f>
        <v>16</v>
      </c>
      <c r="S114" s="62">
        <f>VLOOKUP($C114,'HAR Stats'!$E$4:$L$386,3,0)</f>
        <v>2</v>
      </c>
      <c r="T114" s="62">
        <f>VLOOKUP($C114,'HAR Stats'!$E$4:$L$386,4,0)</f>
        <v>0</v>
      </c>
      <c r="U114" s="62">
        <f>VLOOKUP($C114,'HAR Stats'!$E$4:$L$386,5,0)</f>
        <v>0</v>
      </c>
      <c r="V114" s="62">
        <f>VLOOKUP($C114,'HAR Stats'!$E$4:$L$386,6,0)</f>
        <v>0</v>
      </c>
      <c r="W114" s="62">
        <f>VLOOKUP($C114,'HAR Stats'!$E$4:$L$386,7,0)</f>
        <v>0</v>
      </c>
      <c r="X114" s="62">
        <f>VLOOKUP($C114,'HAR Stats'!$E$4:$L$386,8,0)</f>
        <v>1</v>
      </c>
      <c r="Y114" s="62">
        <f t="shared" si="1"/>
        <v>19</v>
      </c>
      <c r="Z114" s="62" t="s">
        <v>671</v>
      </c>
      <c r="AA114" s="63">
        <f>VLOOKUP($C114,'Planning Applications_LBCs'!$B$2:$G$345,2,0)</f>
        <v>1963</v>
      </c>
      <c r="AB114" s="63">
        <f>VLOOKUP($C114,'Planning Applications_LBCs'!$B$2:$G$345,3,0)</f>
        <v>2.9365495542737284E-2</v>
      </c>
      <c r="AC114" s="63">
        <f>VLOOKUP($C114,'Planning Applications_LBCs'!$B$2:$G$345,4,0)</f>
        <v>54</v>
      </c>
      <c r="AD114" s="63">
        <f>VLOOKUP($C114,'Planning Applications_LBCs'!$B$2:$G$345,5,0)</f>
        <v>0.2857142857142857</v>
      </c>
      <c r="AE114" s="63">
        <f>VLOOKUP($C114,'Planning Applications_LBCs'!$B$2:$G$345,6,0)</f>
        <v>0</v>
      </c>
      <c r="AF114" s="63">
        <f>VLOOKUP($C114,'LA Staffing'!$A:$D,2,0)</f>
        <v>2</v>
      </c>
      <c r="AG114" s="63" t="s">
        <v>1023</v>
      </c>
      <c r="AH114" s="99" t="str">
        <f>VLOOKUP($C114,'LA Staffing'!$A:$D,4,0)</f>
        <v>Advised by GLAAS</v>
      </c>
    </row>
    <row r="115" spans="1:34" ht="17.649999999999999" customHeight="1">
      <c r="A115" s="61" t="s">
        <v>122</v>
      </c>
      <c r="B115" s="61" t="s">
        <v>123</v>
      </c>
      <c r="C115" s="62" t="s">
        <v>148</v>
      </c>
      <c r="D115" s="63">
        <f>VLOOKUP($C115,NHLE!$A$1:$P$327,4,0)</f>
        <v>3</v>
      </c>
      <c r="E115" s="63">
        <f>VLOOKUP($C115,NHLE!$A$1:$P$327,5,0)</f>
        <v>11</v>
      </c>
      <c r="F115" s="63">
        <f>VLOOKUP($C115,NHLE!$A$1:$P$327,6,0)</f>
        <v>227</v>
      </c>
      <c r="G115" s="63">
        <f>VLOOKUP($C115,NHLE!$A$1:$P$327,7,0)</f>
        <v>241</v>
      </c>
      <c r="H115" s="63">
        <f>VLOOKUP($C115,NHLE!$A$1:$P$327,8,0)</f>
        <v>3</v>
      </c>
      <c r="I115" s="63">
        <f>VLOOKUP($C115,NHLE!$A$1:$P$327,9,0)</f>
        <v>0</v>
      </c>
      <c r="J115" s="63">
        <f>VLOOKUP($C115,NHLE!$A$1:$P$327,10,0)</f>
        <v>2</v>
      </c>
      <c r="K115" s="63">
        <f>VLOOKUP($C115,NHLE!$A$1:$P$327,11,0)</f>
        <v>2</v>
      </c>
      <c r="L115" s="63">
        <f>VLOOKUP($C115,NHLE!$A$1:$P$327,12,0)</f>
        <v>4</v>
      </c>
      <c r="M115" s="63">
        <f>VLOOKUP($C115,NHLE!$A$1:$P$327,13,0)</f>
        <v>0</v>
      </c>
      <c r="N115" s="63">
        <f>VLOOKUP($C115,NHLE!$A$1:$P$327,14,0)</f>
        <v>0</v>
      </c>
      <c r="O115" s="63">
        <f>VLOOKUP($C115,NHLE!$A$1:$P$327,15,0)</f>
        <v>0</v>
      </c>
      <c r="P115" s="63">
        <f>VLOOKUP($C115,NHLE!$A$1:$P$327,16,0)</f>
        <v>0</v>
      </c>
      <c r="Q115" s="64"/>
      <c r="R115" s="62">
        <f>VLOOKUP($C115,'HAR Stats'!$E$4:$L$386,2,0)</f>
        <v>15</v>
      </c>
      <c r="S115" s="62">
        <f>VLOOKUP($C115,'HAR Stats'!$E$4:$L$386,3,0)</f>
        <v>0</v>
      </c>
      <c r="T115" s="62">
        <f>VLOOKUP($C115,'HAR Stats'!$E$4:$L$386,4,0)</f>
        <v>1</v>
      </c>
      <c r="U115" s="62">
        <f>VLOOKUP($C115,'HAR Stats'!$E$4:$L$386,5,0)</f>
        <v>1</v>
      </c>
      <c r="V115" s="62">
        <f>VLOOKUP($C115,'HAR Stats'!$E$4:$L$386,6,0)</f>
        <v>0</v>
      </c>
      <c r="W115" s="62">
        <f>VLOOKUP($C115,'HAR Stats'!$E$4:$L$386,7,0)</f>
        <v>0</v>
      </c>
      <c r="X115" s="62">
        <f>VLOOKUP($C115,'HAR Stats'!$E$4:$L$386,8,0)</f>
        <v>6</v>
      </c>
      <c r="Y115" s="62">
        <f t="shared" si="1"/>
        <v>23</v>
      </c>
      <c r="Z115" s="62" t="s">
        <v>671</v>
      </c>
      <c r="AA115" s="63">
        <f>VLOOKUP($C115,'Planning Applications_LBCs'!$B$2:$G$345,2,0)</f>
        <v>1927</v>
      </c>
      <c r="AB115" s="63">
        <f>VLOOKUP($C115,'Planning Applications_LBCs'!$B$2:$G$345,3,0)</f>
        <v>-8.2346886258363363E-3</v>
      </c>
      <c r="AC115" s="63">
        <f>VLOOKUP($C115,'Planning Applications_LBCs'!$B$2:$G$345,4,0)</f>
        <v>24</v>
      </c>
      <c r="AD115" s="63">
        <f>VLOOKUP($C115,'Planning Applications_LBCs'!$B$2:$G$345,5,0)</f>
        <v>-0.17241379310344829</v>
      </c>
      <c r="AE115" s="63">
        <f>VLOOKUP($C115,'Planning Applications_LBCs'!$B$2:$G$345,6,0)</f>
        <v>0</v>
      </c>
      <c r="AF115" s="63">
        <f>VLOOKUP($C115,'LA Staffing'!$A:$D,2,0)</f>
        <v>0.6</v>
      </c>
      <c r="AG115" s="63" t="s">
        <v>1023</v>
      </c>
      <c r="AH115" s="99" t="str">
        <f>VLOOKUP($C115,'LA Staffing'!$A:$D,4,0)</f>
        <v>Advised by GLAAS</v>
      </c>
    </row>
    <row r="116" spans="1:34" ht="17.649999999999999" customHeight="1">
      <c r="A116" s="61" t="s">
        <v>122</v>
      </c>
      <c r="B116" s="61" t="s">
        <v>123</v>
      </c>
      <c r="C116" s="62" t="s">
        <v>149</v>
      </c>
      <c r="D116" s="63">
        <f>VLOOKUP($C116,NHLE!$A$1:$P$327,4,0)</f>
        <v>4</v>
      </c>
      <c r="E116" s="63">
        <f>VLOOKUP($C116,NHLE!$A$1:$P$327,5,0)</f>
        <v>6</v>
      </c>
      <c r="F116" s="63">
        <f>VLOOKUP($C116,NHLE!$A$1:$P$327,6,0)</f>
        <v>114</v>
      </c>
      <c r="G116" s="63">
        <f>VLOOKUP($C116,NHLE!$A$1:$P$327,7,0)</f>
        <v>124</v>
      </c>
      <c r="H116" s="63">
        <f>VLOOKUP($C116,NHLE!$A$1:$P$327,8,0)</f>
        <v>2</v>
      </c>
      <c r="I116" s="63">
        <f>VLOOKUP($C116,NHLE!$A$1:$P$327,9,0)</f>
        <v>1</v>
      </c>
      <c r="J116" s="63">
        <f>VLOOKUP($C116,NHLE!$A$1:$P$327,10,0)</f>
        <v>0</v>
      </c>
      <c r="K116" s="63">
        <f>VLOOKUP($C116,NHLE!$A$1:$P$327,11,0)</f>
        <v>1</v>
      </c>
      <c r="L116" s="63">
        <f>VLOOKUP($C116,NHLE!$A$1:$P$327,12,0)</f>
        <v>2</v>
      </c>
      <c r="M116" s="63">
        <f>VLOOKUP($C116,NHLE!$A$1:$P$327,13,0)</f>
        <v>0</v>
      </c>
      <c r="N116" s="63">
        <f>VLOOKUP($C116,NHLE!$A$1:$P$327,14,0)</f>
        <v>0</v>
      </c>
      <c r="O116" s="63">
        <f>VLOOKUP($C116,NHLE!$A$1:$P$327,15,0)</f>
        <v>0</v>
      </c>
      <c r="P116" s="63">
        <f>VLOOKUP($C116,NHLE!$A$1:$P$327,16,0)</f>
        <v>0</v>
      </c>
      <c r="Q116" s="64"/>
      <c r="R116" s="62">
        <f>VLOOKUP($C116,'HAR Stats'!$E$4:$L$386,2,0)</f>
        <v>13</v>
      </c>
      <c r="S116" s="62">
        <f>VLOOKUP($C116,'HAR Stats'!$E$4:$L$386,3,0)</f>
        <v>0</v>
      </c>
      <c r="T116" s="62">
        <f>VLOOKUP($C116,'HAR Stats'!$E$4:$L$386,4,0)</f>
        <v>0</v>
      </c>
      <c r="U116" s="62">
        <f>VLOOKUP($C116,'HAR Stats'!$E$4:$L$386,5,0)</f>
        <v>0</v>
      </c>
      <c r="V116" s="62">
        <f>VLOOKUP($C116,'HAR Stats'!$E$4:$L$386,6,0)</f>
        <v>0</v>
      </c>
      <c r="W116" s="62">
        <f>VLOOKUP($C116,'HAR Stats'!$E$4:$L$386,7,0)</f>
        <v>0</v>
      </c>
      <c r="X116" s="62">
        <f>VLOOKUP($C116,'HAR Stats'!$E$4:$L$386,8,0)</f>
        <v>0</v>
      </c>
      <c r="Y116" s="62">
        <f t="shared" si="1"/>
        <v>13</v>
      </c>
      <c r="Z116" s="62" t="s">
        <v>671</v>
      </c>
      <c r="AA116" s="63">
        <f>VLOOKUP($C116,'Planning Applications_LBCs'!$B$2:$G$345,2,0)</f>
        <v>1497</v>
      </c>
      <c r="AB116" s="63">
        <f>VLOOKUP($C116,'Planning Applications_LBCs'!$B$2:$G$345,3,0)</f>
        <v>0.11549925484351714</v>
      </c>
      <c r="AC116" s="63">
        <f>VLOOKUP($C116,'Planning Applications_LBCs'!$B$2:$G$345,4,0)</f>
        <v>11</v>
      </c>
      <c r="AD116" s="63">
        <f>VLOOKUP($C116,'Planning Applications_LBCs'!$B$2:$G$345,5,0)</f>
        <v>0</v>
      </c>
      <c r="AE116" s="63">
        <f>VLOOKUP($C116,'Planning Applications_LBCs'!$B$2:$G$345,6,0)</f>
        <v>0</v>
      </c>
      <c r="AF116" s="63">
        <f>VLOOKUP($C116,'LA Staffing'!$A:$D,2,0)</f>
        <v>1</v>
      </c>
      <c r="AG116" s="63" t="s">
        <v>1023</v>
      </c>
      <c r="AH116" s="99" t="str">
        <f>VLOOKUP($C116,'LA Staffing'!$A:$D,4,0)</f>
        <v>Advised by GLAAS</v>
      </c>
    </row>
    <row r="117" spans="1:34" ht="17.649999999999999" customHeight="1">
      <c r="A117" s="61" t="s">
        <v>122</v>
      </c>
      <c r="B117" s="61" t="s">
        <v>123</v>
      </c>
      <c r="C117" s="62" t="s">
        <v>150</v>
      </c>
      <c r="D117" s="63">
        <f>VLOOKUP($C117,NHLE!$A$1:$P$327,4,0)</f>
        <v>1</v>
      </c>
      <c r="E117" s="63">
        <f>VLOOKUP($C117,NHLE!$A$1:$P$327,5,0)</f>
        <v>12</v>
      </c>
      <c r="F117" s="63">
        <f>VLOOKUP($C117,NHLE!$A$1:$P$327,6,0)</f>
        <v>124</v>
      </c>
      <c r="G117" s="63">
        <f>VLOOKUP($C117,NHLE!$A$1:$P$327,7,0)</f>
        <v>137</v>
      </c>
      <c r="H117" s="63">
        <f>VLOOKUP($C117,NHLE!$A$1:$P$327,8,0)</f>
        <v>0</v>
      </c>
      <c r="I117" s="63">
        <f>VLOOKUP($C117,NHLE!$A$1:$P$327,9,0)</f>
        <v>0</v>
      </c>
      <c r="J117" s="63">
        <f>VLOOKUP($C117,NHLE!$A$1:$P$327,10,0)</f>
        <v>1</v>
      </c>
      <c r="K117" s="63">
        <f>VLOOKUP($C117,NHLE!$A$1:$P$327,11,0)</f>
        <v>1</v>
      </c>
      <c r="L117" s="63">
        <f>VLOOKUP($C117,NHLE!$A$1:$P$327,12,0)</f>
        <v>2</v>
      </c>
      <c r="M117" s="63">
        <f>VLOOKUP($C117,NHLE!$A$1:$P$327,13,0)</f>
        <v>0</v>
      </c>
      <c r="N117" s="63">
        <f>VLOOKUP($C117,NHLE!$A$1:$P$327,14,0)</f>
        <v>0</v>
      </c>
      <c r="O117" s="63">
        <f>VLOOKUP($C117,NHLE!$A$1:$P$327,15,0)</f>
        <v>0</v>
      </c>
      <c r="P117" s="63">
        <f>VLOOKUP($C117,NHLE!$A$1:$P$327,16,0)</f>
        <v>0</v>
      </c>
      <c r="Q117" s="64"/>
      <c r="R117" s="62">
        <f>VLOOKUP($C117,'HAR Stats'!$E$4:$L$386,2,0)</f>
        <v>5</v>
      </c>
      <c r="S117" s="62">
        <f>VLOOKUP($C117,'HAR Stats'!$E$4:$L$386,3,0)</f>
        <v>1</v>
      </c>
      <c r="T117" s="62">
        <f>VLOOKUP($C117,'HAR Stats'!$E$4:$L$386,4,0)</f>
        <v>0</v>
      </c>
      <c r="U117" s="62">
        <f>VLOOKUP($C117,'HAR Stats'!$E$4:$L$386,5,0)</f>
        <v>1</v>
      </c>
      <c r="V117" s="62">
        <f>VLOOKUP($C117,'HAR Stats'!$E$4:$L$386,6,0)</f>
        <v>0</v>
      </c>
      <c r="W117" s="62">
        <f>VLOOKUP($C117,'HAR Stats'!$E$4:$L$386,7,0)</f>
        <v>0</v>
      </c>
      <c r="X117" s="62">
        <f>VLOOKUP($C117,'HAR Stats'!$E$4:$L$386,8,0)</f>
        <v>3</v>
      </c>
      <c r="Y117" s="62">
        <f t="shared" si="1"/>
        <v>10</v>
      </c>
      <c r="Z117" s="62" t="s">
        <v>673</v>
      </c>
      <c r="AA117" s="63">
        <f>VLOOKUP($C117,'Planning Applications_LBCs'!$B$2:$G$345,2,0)</f>
        <v>2006</v>
      </c>
      <c r="AB117" s="63">
        <f>VLOOKUP($C117,'Planning Applications_LBCs'!$B$2:$G$345,3,0)</f>
        <v>7.4450990894483121E-2</v>
      </c>
      <c r="AC117" s="63">
        <f>VLOOKUP($C117,'Planning Applications_LBCs'!$B$2:$G$345,4,0)</f>
        <v>9</v>
      </c>
      <c r="AD117" s="63">
        <f>VLOOKUP($C117,'Planning Applications_LBCs'!$B$2:$G$345,5,0)</f>
        <v>-0.4</v>
      </c>
      <c r="AE117" s="63">
        <f>VLOOKUP($C117,'Planning Applications_LBCs'!$B$2:$G$345,6,0)</f>
        <v>1</v>
      </c>
      <c r="AF117" s="63">
        <f>VLOOKUP($C117,'LA Staffing'!$A:$D,2,0)</f>
        <v>2.25</v>
      </c>
      <c r="AG117" s="63" t="s">
        <v>1023</v>
      </c>
      <c r="AH117" s="99" t="str">
        <f>VLOOKUP($C117,'LA Staffing'!$A:$D,4,0)</f>
        <v>Advised by GLAAS</v>
      </c>
    </row>
    <row r="118" spans="1:34" ht="17.649999999999999" customHeight="1">
      <c r="A118" s="61" t="s">
        <v>122</v>
      </c>
      <c r="B118" s="61" t="s">
        <v>123</v>
      </c>
      <c r="C118" s="62" t="s">
        <v>151</v>
      </c>
      <c r="D118" s="63">
        <f>VLOOKUP($C118,NHLE!$A$1:$P$327,4,0)</f>
        <v>40</v>
      </c>
      <c r="E118" s="63">
        <f>VLOOKUP($C118,NHLE!$A$1:$P$327,5,0)</f>
        <v>88</v>
      </c>
      <c r="F118" s="63">
        <f>VLOOKUP($C118,NHLE!$A$1:$P$327,6,0)</f>
        <v>692</v>
      </c>
      <c r="G118" s="63">
        <f>VLOOKUP($C118,NHLE!$A$1:$P$327,7,0)</f>
        <v>820</v>
      </c>
      <c r="H118" s="63">
        <f>VLOOKUP($C118,NHLE!$A$1:$P$327,8,0)</f>
        <v>4</v>
      </c>
      <c r="I118" s="63">
        <f>VLOOKUP($C118,NHLE!$A$1:$P$327,9,0)</f>
        <v>4</v>
      </c>
      <c r="J118" s="63">
        <f>VLOOKUP($C118,NHLE!$A$1:$P$327,10,0)</f>
        <v>5</v>
      </c>
      <c r="K118" s="63">
        <f>VLOOKUP($C118,NHLE!$A$1:$P$327,11,0)</f>
        <v>5</v>
      </c>
      <c r="L118" s="63">
        <f>VLOOKUP($C118,NHLE!$A$1:$P$327,12,0)</f>
        <v>14</v>
      </c>
      <c r="M118" s="63">
        <f>VLOOKUP($C118,NHLE!$A$1:$P$327,13,0)</f>
        <v>1</v>
      </c>
      <c r="N118" s="63">
        <f>VLOOKUP($C118,NHLE!$A$1:$P$327,14,0)</f>
        <v>1</v>
      </c>
      <c r="O118" s="63">
        <f>VLOOKUP($C118,NHLE!$A$1:$P$327,15,0)</f>
        <v>0</v>
      </c>
      <c r="P118" s="63">
        <f>VLOOKUP($C118,NHLE!$A$1:$P$327,16,0)</f>
        <v>0</v>
      </c>
      <c r="Q118" s="64"/>
      <c r="R118" s="62">
        <f>VLOOKUP($C118,'HAR Stats'!$E$4:$L$386,2,0)</f>
        <v>14</v>
      </c>
      <c r="S118" s="62">
        <f>VLOOKUP($C118,'HAR Stats'!$E$4:$L$386,3,0)</f>
        <v>1</v>
      </c>
      <c r="T118" s="62">
        <f>VLOOKUP($C118,'HAR Stats'!$E$4:$L$386,4,0)</f>
        <v>0</v>
      </c>
      <c r="U118" s="62">
        <f>VLOOKUP($C118,'HAR Stats'!$E$4:$L$386,5,0)</f>
        <v>0</v>
      </c>
      <c r="V118" s="62">
        <f>VLOOKUP($C118,'HAR Stats'!$E$4:$L$386,6,0)</f>
        <v>0</v>
      </c>
      <c r="W118" s="62">
        <f>VLOOKUP($C118,'HAR Stats'!$E$4:$L$386,7,0)</f>
        <v>0</v>
      </c>
      <c r="X118" s="62">
        <f>VLOOKUP($C118,'HAR Stats'!$E$4:$L$386,8,0)</f>
        <v>1</v>
      </c>
      <c r="Y118" s="62">
        <f t="shared" si="1"/>
        <v>16</v>
      </c>
      <c r="Z118" s="62" t="s">
        <v>671</v>
      </c>
      <c r="AA118" s="63">
        <f>VLOOKUP($C118,'Planning Applications_LBCs'!$B$2:$G$345,2,0)</f>
        <v>2905</v>
      </c>
      <c r="AB118" s="63">
        <f>VLOOKUP($C118,'Planning Applications_LBCs'!$B$2:$G$345,3,0)</f>
        <v>-9.5297415135471811E-2</v>
      </c>
      <c r="AC118" s="63">
        <f>VLOOKUP($C118,'Planning Applications_LBCs'!$B$2:$G$345,4,0)</f>
        <v>93</v>
      </c>
      <c r="AD118" s="63">
        <f>VLOOKUP($C118,'Planning Applications_LBCs'!$B$2:$G$345,5,0)</f>
        <v>-0.13084112149532709</v>
      </c>
      <c r="AE118" s="63">
        <f>VLOOKUP($C118,'Planning Applications_LBCs'!$B$2:$G$345,6,0)</f>
        <v>9</v>
      </c>
      <c r="AF118" s="63">
        <f>VLOOKUP($C118,'LA Staffing'!$A:$D,2,0)</f>
        <v>2.6</v>
      </c>
      <c r="AG118" s="63" t="s">
        <v>1023</v>
      </c>
      <c r="AH118" s="99" t="str">
        <f>VLOOKUP($C118,'LA Staffing'!$A:$D,4,0)</f>
        <v>Advised by GLAAS</v>
      </c>
    </row>
    <row r="119" spans="1:34" ht="17.649999999999999" customHeight="1">
      <c r="A119" s="61" t="s">
        <v>122</v>
      </c>
      <c r="B119" s="61" t="s">
        <v>123</v>
      </c>
      <c r="C119" s="62" t="s">
        <v>152</v>
      </c>
      <c r="D119" s="63">
        <f>VLOOKUP($C119,NHLE!$A$1:$P$327,4,0)</f>
        <v>4</v>
      </c>
      <c r="E119" s="63">
        <f>VLOOKUP($C119,NHLE!$A$1:$P$327,5,0)</f>
        <v>29</v>
      </c>
      <c r="F119" s="63">
        <f>VLOOKUP($C119,NHLE!$A$1:$P$327,6,0)</f>
        <v>871</v>
      </c>
      <c r="G119" s="63">
        <f>VLOOKUP($C119,NHLE!$A$1:$P$327,7,0)</f>
        <v>904</v>
      </c>
      <c r="H119" s="63">
        <f>VLOOKUP($C119,NHLE!$A$1:$P$327,8,0)</f>
        <v>9</v>
      </c>
      <c r="I119" s="63">
        <f>VLOOKUP($C119,NHLE!$A$1:$P$327,9,0)</f>
        <v>0</v>
      </c>
      <c r="J119" s="63">
        <f>VLOOKUP($C119,NHLE!$A$1:$P$327,10,0)</f>
        <v>1</v>
      </c>
      <c r="K119" s="63">
        <f>VLOOKUP($C119,NHLE!$A$1:$P$327,11,0)</f>
        <v>4</v>
      </c>
      <c r="L119" s="63">
        <f>VLOOKUP($C119,NHLE!$A$1:$P$327,12,0)</f>
        <v>5</v>
      </c>
      <c r="M119" s="63">
        <f>VLOOKUP($C119,NHLE!$A$1:$P$327,13,0)</f>
        <v>0</v>
      </c>
      <c r="N119" s="63">
        <f>VLOOKUP($C119,NHLE!$A$1:$P$327,14,0)</f>
        <v>0</v>
      </c>
      <c r="O119" s="63">
        <f>VLOOKUP($C119,NHLE!$A$1:$P$327,15,0)</f>
        <v>0</v>
      </c>
      <c r="P119" s="63">
        <f>VLOOKUP($C119,NHLE!$A$1:$P$327,16,0)</f>
        <v>0</v>
      </c>
      <c r="Q119" s="64"/>
      <c r="R119" s="62">
        <f>VLOOKUP($C119,'HAR Stats'!$E$4:$L$386,2,0)</f>
        <v>30</v>
      </c>
      <c r="S119" s="62">
        <f>VLOOKUP($C119,'HAR Stats'!$E$4:$L$386,3,0)</f>
        <v>5</v>
      </c>
      <c r="T119" s="62">
        <f>VLOOKUP($C119,'HAR Stats'!$E$4:$L$386,4,0)</f>
        <v>2</v>
      </c>
      <c r="U119" s="62">
        <f>VLOOKUP($C119,'HAR Stats'!$E$4:$L$386,5,0)</f>
        <v>1</v>
      </c>
      <c r="V119" s="62">
        <f>VLOOKUP($C119,'HAR Stats'!$E$4:$L$386,6,0)</f>
        <v>0</v>
      </c>
      <c r="W119" s="62">
        <f>VLOOKUP($C119,'HAR Stats'!$E$4:$L$386,7,0)</f>
        <v>0</v>
      </c>
      <c r="X119" s="62">
        <f>VLOOKUP($C119,'HAR Stats'!$E$4:$L$386,8,0)</f>
        <v>2</v>
      </c>
      <c r="Y119" s="62">
        <f t="shared" si="1"/>
        <v>40</v>
      </c>
      <c r="Z119" s="62" t="s">
        <v>671</v>
      </c>
      <c r="AA119" s="63">
        <f>VLOOKUP($C119,'Planning Applications_LBCs'!$B$2:$G$345,2,0)</f>
        <v>1996</v>
      </c>
      <c r="AB119" s="63">
        <f>VLOOKUP($C119,'Planning Applications_LBCs'!$B$2:$G$345,3,0)</f>
        <v>-0.1422432316287065</v>
      </c>
      <c r="AC119" s="63">
        <f>VLOOKUP($C119,'Planning Applications_LBCs'!$B$2:$G$345,4,0)</f>
        <v>179</v>
      </c>
      <c r="AD119" s="63">
        <f>VLOOKUP($C119,'Planning Applications_LBCs'!$B$2:$G$345,5,0)</f>
        <v>-0.21491228070175439</v>
      </c>
      <c r="AE119" s="63">
        <f>VLOOKUP($C119,'Planning Applications_LBCs'!$B$2:$G$345,6,0)</f>
        <v>2</v>
      </c>
      <c r="AF119" s="63">
        <f>VLOOKUP($C119,'LA Staffing'!$A:$D,2,0)</f>
        <v>5</v>
      </c>
      <c r="AG119" s="63" t="str">
        <f>VLOOKUP($C119,'LA Staffing'!$A:$D,3,0)</f>
        <v>Down 0.6</v>
      </c>
      <c r="AH119" s="99">
        <f>VLOOKUP($C119,'LA Staffing'!$A:$D,4,0)</f>
        <v>1</v>
      </c>
    </row>
    <row r="120" spans="1:34" ht="17.649999999999999" customHeight="1">
      <c r="A120" s="61" t="s">
        <v>122</v>
      </c>
      <c r="B120" s="61" t="s">
        <v>123</v>
      </c>
      <c r="C120" s="62" t="s">
        <v>153</v>
      </c>
      <c r="D120" s="63">
        <f>VLOOKUP($C120,NHLE!$A$1:$P$327,4,0)</f>
        <v>1</v>
      </c>
      <c r="E120" s="63">
        <f>VLOOKUP($C120,NHLE!$A$1:$P$327,5,0)</f>
        <v>13</v>
      </c>
      <c r="F120" s="63">
        <f>VLOOKUP($C120,NHLE!$A$1:$P$327,6,0)</f>
        <v>169</v>
      </c>
      <c r="G120" s="63">
        <f>VLOOKUP($C120,NHLE!$A$1:$P$327,7,0)</f>
        <v>183</v>
      </c>
      <c r="H120" s="63">
        <f>VLOOKUP($C120,NHLE!$A$1:$P$327,8,0)</f>
        <v>6</v>
      </c>
      <c r="I120" s="63">
        <f>VLOOKUP($C120,NHLE!$A$1:$P$327,9,0)</f>
        <v>0</v>
      </c>
      <c r="J120" s="63">
        <f>VLOOKUP($C120,NHLE!$A$1:$P$327,10,0)</f>
        <v>0</v>
      </c>
      <c r="K120" s="63">
        <f>VLOOKUP($C120,NHLE!$A$1:$P$327,11,0)</f>
        <v>1</v>
      </c>
      <c r="L120" s="63">
        <f>VLOOKUP($C120,NHLE!$A$1:$P$327,12,0)</f>
        <v>1</v>
      </c>
      <c r="M120" s="63">
        <f>VLOOKUP($C120,NHLE!$A$1:$P$327,13,0)</f>
        <v>0</v>
      </c>
      <c r="N120" s="63">
        <f>VLOOKUP($C120,NHLE!$A$1:$P$327,14,0)</f>
        <v>0</v>
      </c>
      <c r="O120" s="63">
        <f>VLOOKUP($C120,NHLE!$A$1:$P$327,15,0)</f>
        <v>0</v>
      </c>
      <c r="P120" s="63">
        <f>VLOOKUP($C120,NHLE!$A$1:$P$327,16,0)</f>
        <v>0</v>
      </c>
      <c r="Q120" s="64"/>
      <c r="R120" s="62">
        <f>VLOOKUP($C120,'HAR Stats'!$E$4:$L$386,2,0)</f>
        <v>5</v>
      </c>
      <c r="S120" s="62">
        <f>VLOOKUP($C120,'HAR Stats'!$E$4:$L$386,3,0)</f>
        <v>0</v>
      </c>
      <c r="T120" s="62">
        <f>VLOOKUP($C120,'HAR Stats'!$E$4:$L$386,4,0)</f>
        <v>0</v>
      </c>
      <c r="U120" s="62">
        <f>VLOOKUP($C120,'HAR Stats'!$E$4:$L$386,5,0)</f>
        <v>0</v>
      </c>
      <c r="V120" s="62">
        <f>VLOOKUP($C120,'HAR Stats'!$E$4:$L$386,6,0)</f>
        <v>0</v>
      </c>
      <c r="W120" s="62">
        <f>VLOOKUP($C120,'HAR Stats'!$E$4:$L$386,7,0)</f>
        <v>0</v>
      </c>
      <c r="X120" s="62">
        <f>VLOOKUP($C120,'HAR Stats'!$E$4:$L$386,8,0)</f>
        <v>1</v>
      </c>
      <c r="Y120" s="62">
        <f t="shared" si="1"/>
        <v>6</v>
      </c>
      <c r="Z120" s="62" t="s">
        <v>671</v>
      </c>
      <c r="AA120" s="63">
        <f>VLOOKUP($C120,'Planning Applications_LBCs'!$B$2:$G$345,2,0)</f>
        <v>1494</v>
      </c>
      <c r="AB120" s="63">
        <f>VLOOKUP($C120,'Planning Applications_LBCs'!$B$2:$G$345,3,0)</f>
        <v>-5.3831538948701713E-2</v>
      </c>
      <c r="AC120" s="63">
        <f>VLOOKUP($C120,'Planning Applications_LBCs'!$B$2:$G$345,4,0)</f>
        <v>18</v>
      </c>
      <c r="AD120" s="63">
        <f>VLOOKUP($C120,'Planning Applications_LBCs'!$B$2:$G$345,5,0)</f>
        <v>-0.1</v>
      </c>
      <c r="AE120" s="63">
        <f>VLOOKUP($C120,'Planning Applications_LBCs'!$B$2:$G$345,6,0)</f>
        <v>4</v>
      </c>
      <c r="AF120" s="63">
        <f>VLOOKUP($C120,'LA Staffing'!$A:$D,2,0)</f>
        <v>1</v>
      </c>
      <c r="AG120" s="63" t="s">
        <v>1023</v>
      </c>
      <c r="AH120" s="99" t="str">
        <f>VLOOKUP($C120,'LA Staffing'!$A:$D,4,0)</f>
        <v>Advised by GLAAS</v>
      </c>
    </row>
    <row r="121" spans="1:34" ht="17.649999999999999" customHeight="1">
      <c r="A121" s="61" t="s">
        <v>122</v>
      </c>
      <c r="B121" s="61" t="s">
        <v>123</v>
      </c>
      <c r="C121" s="62" t="s">
        <v>154</v>
      </c>
      <c r="D121" s="63">
        <f>VLOOKUP($C121,NHLE!$A$1:$P$327,4,0)</f>
        <v>21</v>
      </c>
      <c r="E121" s="63">
        <f>VLOOKUP($C121,NHLE!$A$1:$P$327,5,0)</f>
        <v>40</v>
      </c>
      <c r="F121" s="63">
        <f>VLOOKUP($C121,NHLE!$A$1:$P$327,6,0)</f>
        <v>856</v>
      </c>
      <c r="G121" s="63">
        <f>VLOOKUP($C121,NHLE!$A$1:$P$327,7,0)</f>
        <v>917</v>
      </c>
      <c r="H121" s="63">
        <f>VLOOKUP($C121,NHLE!$A$1:$P$327,8,0)</f>
        <v>9</v>
      </c>
      <c r="I121" s="63">
        <f>VLOOKUP($C121,NHLE!$A$1:$P$327,9,0)</f>
        <v>0</v>
      </c>
      <c r="J121" s="63">
        <f>VLOOKUP($C121,NHLE!$A$1:$P$327,10,0)</f>
        <v>1</v>
      </c>
      <c r="K121" s="63">
        <f>VLOOKUP($C121,NHLE!$A$1:$P$327,11,0)</f>
        <v>4</v>
      </c>
      <c r="L121" s="63">
        <f>VLOOKUP($C121,NHLE!$A$1:$P$327,12,0)</f>
        <v>5</v>
      </c>
      <c r="M121" s="63">
        <f>VLOOKUP($C121,NHLE!$A$1:$P$327,13,0)</f>
        <v>1</v>
      </c>
      <c r="N121" s="63">
        <f>VLOOKUP($C121,NHLE!$A$1:$P$327,14,0)</f>
        <v>1</v>
      </c>
      <c r="O121" s="63">
        <f>VLOOKUP($C121,NHLE!$A$1:$P$327,15,0)</f>
        <v>0</v>
      </c>
      <c r="P121" s="63">
        <f>VLOOKUP($C121,NHLE!$A$1:$P$327,16,0)</f>
        <v>0</v>
      </c>
      <c r="Q121" s="64"/>
      <c r="R121" s="62">
        <f>VLOOKUP($C121,'HAR Stats'!$E$4:$L$386,2,0)</f>
        <v>24</v>
      </c>
      <c r="S121" s="62">
        <f>VLOOKUP($C121,'HAR Stats'!$E$4:$L$386,3,0)</f>
        <v>7</v>
      </c>
      <c r="T121" s="62">
        <f>VLOOKUP($C121,'HAR Stats'!$E$4:$L$386,4,0)</f>
        <v>1</v>
      </c>
      <c r="U121" s="62">
        <f>VLOOKUP($C121,'HAR Stats'!$E$4:$L$386,5,0)</f>
        <v>0</v>
      </c>
      <c r="V121" s="62">
        <f>VLOOKUP($C121,'HAR Stats'!$E$4:$L$386,6,0)</f>
        <v>0</v>
      </c>
      <c r="W121" s="62">
        <f>VLOOKUP($C121,'HAR Stats'!$E$4:$L$386,7,0)</f>
        <v>0</v>
      </c>
      <c r="X121" s="62">
        <f>VLOOKUP($C121,'HAR Stats'!$E$4:$L$386,8,0)</f>
        <v>5</v>
      </c>
      <c r="Y121" s="62">
        <f t="shared" si="1"/>
        <v>37</v>
      </c>
      <c r="Z121" s="62" t="s">
        <v>671</v>
      </c>
      <c r="AA121" s="63">
        <f>VLOOKUP($C121,'Planning Applications_LBCs'!$B$2:$G$345,2,0)</f>
        <v>1217</v>
      </c>
      <c r="AB121" s="63">
        <f>VLOOKUP($C121,'Planning Applications_LBCs'!$B$2:$G$345,3,0)</f>
        <v>-0.15309672929714682</v>
      </c>
      <c r="AC121" s="63">
        <f>VLOOKUP($C121,'Planning Applications_LBCs'!$B$2:$G$345,4,0)</f>
        <v>156</v>
      </c>
      <c r="AD121" s="63">
        <f>VLOOKUP($C121,'Planning Applications_LBCs'!$B$2:$G$345,5,0)</f>
        <v>-0.25358851674641147</v>
      </c>
      <c r="AE121" s="63">
        <f>VLOOKUP($C121,'Planning Applications_LBCs'!$B$2:$G$345,6,0)</f>
        <v>0</v>
      </c>
      <c r="AF121" s="63">
        <f>VLOOKUP($C121,'LA Staffing'!$A:$D,2,0)</f>
        <v>3.1</v>
      </c>
      <c r="AG121" s="63" t="str">
        <f>VLOOKUP($C121,'LA Staffing'!$A:$D,3,0)</f>
        <v>Down 0.05</v>
      </c>
      <c r="AH121" s="99" t="str">
        <f>VLOOKUP($C121,'LA Staffing'!$A:$D,4,0)</f>
        <v>Advised by GLAAS</v>
      </c>
    </row>
    <row r="122" spans="1:34" ht="17.649999999999999" customHeight="1">
      <c r="A122" s="61" t="s">
        <v>122</v>
      </c>
      <c r="B122" s="61" t="s">
        <v>123</v>
      </c>
      <c r="C122" s="62" t="s">
        <v>155</v>
      </c>
      <c r="D122" s="63">
        <f>VLOOKUP($C122,NHLE!$A$1:$P$327,4,0)</f>
        <v>0</v>
      </c>
      <c r="E122" s="63">
        <f>VLOOKUP($C122,NHLE!$A$1:$P$327,5,0)</f>
        <v>13</v>
      </c>
      <c r="F122" s="63">
        <f>VLOOKUP($C122,NHLE!$A$1:$P$327,6,0)</f>
        <v>103</v>
      </c>
      <c r="G122" s="63">
        <f>VLOOKUP($C122,NHLE!$A$1:$P$327,7,0)</f>
        <v>116</v>
      </c>
      <c r="H122" s="63">
        <f>VLOOKUP($C122,NHLE!$A$1:$P$327,8,0)</f>
        <v>0</v>
      </c>
      <c r="I122" s="63">
        <f>VLOOKUP($C122,NHLE!$A$1:$P$327,9,0)</f>
        <v>0</v>
      </c>
      <c r="J122" s="63">
        <f>VLOOKUP($C122,NHLE!$A$1:$P$327,10,0)</f>
        <v>1</v>
      </c>
      <c r="K122" s="63">
        <f>VLOOKUP($C122,NHLE!$A$1:$P$327,11,0)</f>
        <v>0</v>
      </c>
      <c r="L122" s="63">
        <f>VLOOKUP($C122,NHLE!$A$1:$P$327,12,0)</f>
        <v>1</v>
      </c>
      <c r="M122" s="63">
        <f>VLOOKUP($C122,NHLE!$A$1:$P$327,13,0)</f>
        <v>0</v>
      </c>
      <c r="N122" s="63">
        <f>VLOOKUP($C122,NHLE!$A$1:$P$327,14,0)</f>
        <v>0</v>
      </c>
      <c r="O122" s="63">
        <f>VLOOKUP($C122,NHLE!$A$1:$P$327,15,0)</f>
        <v>0</v>
      </c>
      <c r="P122" s="63">
        <f>VLOOKUP($C122,NHLE!$A$1:$P$327,16,0)</f>
        <v>0</v>
      </c>
      <c r="Q122" s="64"/>
      <c r="R122" s="62">
        <f>VLOOKUP($C122,'HAR Stats'!$E$4:$L$386,2,0)</f>
        <v>10</v>
      </c>
      <c r="S122" s="62">
        <f>VLOOKUP($C122,'HAR Stats'!$E$4:$L$386,3,0)</f>
        <v>5</v>
      </c>
      <c r="T122" s="62">
        <f>VLOOKUP($C122,'HAR Stats'!$E$4:$L$386,4,0)</f>
        <v>0</v>
      </c>
      <c r="U122" s="62">
        <f>VLOOKUP($C122,'HAR Stats'!$E$4:$L$386,5,0)</f>
        <v>0</v>
      </c>
      <c r="V122" s="62">
        <f>VLOOKUP($C122,'HAR Stats'!$E$4:$L$386,6,0)</f>
        <v>0</v>
      </c>
      <c r="W122" s="62">
        <f>VLOOKUP($C122,'HAR Stats'!$E$4:$L$386,7,0)</f>
        <v>0</v>
      </c>
      <c r="X122" s="62">
        <f>VLOOKUP($C122,'HAR Stats'!$E$4:$L$386,8,0)</f>
        <v>0</v>
      </c>
      <c r="Y122" s="62">
        <f t="shared" si="1"/>
        <v>15</v>
      </c>
      <c r="Z122" s="62" t="s">
        <v>673</v>
      </c>
      <c r="AA122" s="63">
        <f>VLOOKUP($C122,'Planning Applications_LBCs'!$B$2:$G$345,2,0)</f>
        <v>1542</v>
      </c>
      <c r="AB122" s="63">
        <f>VLOOKUP($C122,'Planning Applications_LBCs'!$B$2:$G$345,3,0)</f>
        <v>-3.8653366583541147E-2</v>
      </c>
      <c r="AC122" s="63">
        <f>VLOOKUP($C122,'Planning Applications_LBCs'!$B$2:$G$345,4,0)</f>
        <v>5</v>
      </c>
      <c r="AD122" s="63">
        <f>VLOOKUP($C122,'Planning Applications_LBCs'!$B$2:$G$345,5,0)</f>
        <v>-0.375</v>
      </c>
      <c r="AE122" s="63">
        <f>VLOOKUP($C122,'Planning Applications_LBCs'!$B$2:$G$345,6,0)</f>
        <v>0</v>
      </c>
      <c r="AF122" s="63">
        <f>VLOOKUP($C122,'LA Staffing'!$A:$D,2,0)</f>
        <v>3</v>
      </c>
      <c r="AG122" s="63" t="str">
        <f>VLOOKUP($C122,'LA Staffing'!$A:$D,3,0)</f>
        <v>Up 2</v>
      </c>
      <c r="AH122" s="99" t="str">
        <f>VLOOKUP($C122,'LA Staffing'!$A:$D,4,0)</f>
        <v>Advised by GLAAS</v>
      </c>
    </row>
    <row r="123" spans="1:34" ht="17.649999999999999" customHeight="1">
      <c r="A123" s="61" t="s">
        <v>122</v>
      </c>
      <c r="B123" s="61" t="s">
        <v>123</v>
      </c>
      <c r="C123" s="62" t="s">
        <v>156</v>
      </c>
      <c r="D123" s="63">
        <f>VLOOKUP($C123,NHLE!$A$1:$P$327,4,0)</f>
        <v>5</v>
      </c>
      <c r="E123" s="63">
        <f>VLOOKUP($C123,NHLE!$A$1:$P$327,5,0)</f>
        <v>33</v>
      </c>
      <c r="F123" s="63">
        <f>VLOOKUP($C123,NHLE!$A$1:$P$327,6,0)</f>
        <v>267</v>
      </c>
      <c r="G123" s="63">
        <f>VLOOKUP($C123,NHLE!$A$1:$P$327,7,0)</f>
        <v>305</v>
      </c>
      <c r="H123" s="63">
        <f>VLOOKUP($C123,NHLE!$A$1:$P$327,8,0)</f>
        <v>0</v>
      </c>
      <c r="I123" s="63">
        <f>VLOOKUP($C123,NHLE!$A$1:$P$327,9,0)</f>
        <v>0</v>
      </c>
      <c r="J123" s="63">
        <f>VLOOKUP($C123,NHLE!$A$1:$P$327,10,0)</f>
        <v>2</v>
      </c>
      <c r="K123" s="63">
        <f>VLOOKUP($C123,NHLE!$A$1:$P$327,11,0)</f>
        <v>4</v>
      </c>
      <c r="L123" s="63">
        <f>VLOOKUP($C123,NHLE!$A$1:$P$327,12,0)</f>
        <v>6</v>
      </c>
      <c r="M123" s="63">
        <f>VLOOKUP($C123,NHLE!$A$1:$P$327,13,0)</f>
        <v>0</v>
      </c>
      <c r="N123" s="63">
        <f>VLOOKUP($C123,NHLE!$A$1:$P$327,14,0)</f>
        <v>0</v>
      </c>
      <c r="O123" s="63">
        <f>VLOOKUP($C123,NHLE!$A$1:$P$327,15,0)</f>
        <v>0</v>
      </c>
      <c r="P123" s="63">
        <f>VLOOKUP($C123,NHLE!$A$1:$P$327,16,0)</f>
        <v>0</v>
      </c>
      <c r="Q123" s="64"/>
      <c r="R123" s="62">
        <f>VLOOKUP($C123,'HAR Stats'!$E$4:$L$386,2,0)</f>
        <v>14</v>
      </c>
      <c r="S123" s="62">
        <f>VLOOKUP($C123,'HAR Stats'!$E$4:$L$386,3,0)</f>
        <v>0</v>
      </c>
      <c r="T123" s="62">
        <f>VLOOKUP($C123,'HAR Stats'!$E$4:$L$386,4,0)</f>
        <v>0</v>
      </c>
      <c r="U123" s="62">
        <f>VLOOKUP($C123,'HAR Stats'!$E$4:$L$386,5,0)</f>
        <v>0</v>
      </c>
      <c r="V123" s="62">
        <f>VLOOKUP($C123,'HAR Stats'!$E$4:$L$386,6,0)</f>
        <v>0</v>
      </c>
      <c r="W123" s="62">
        <f>VLOOKUP($C123,'HAR Stats'!$E$4:$L$386,7,0)</f>
        <v>0</v>
      </c>
      <c r="X123" s="62">
        <f>VLOOKUP($C123,'HAR Stats'!$E$4:$L$386,8,0)</f>
        <v>0</v>
      </c>
      <c r="Y123" s="62">
        <f t="shared" si="1"/>
        <v>14</v>
      </c>
      <c r="Z123" s="62" t="s">
        <v>671</v>
      </c>
      <c r="AA123" s="63">
        <f>VLOOKUP($C123,'Planning Applications_LBCs'!$B$2:$G$345,2,0)</f>
        <v>3101</v>
      </c>
      <c r="AB123" s="63">
        <f>VLOOKUP($C123,'Planning Applications_LBCs'!$B$2:$G$345,3,0)</f>
        <v>-0.11727867919157416</v>
      </c>
      <c r="AC123" s="63">
        <f>VLOOKUP($C123,'Planning Applications_LBCs'!$B$2:$G$345,4,0)</f>
        <v>46</v>
      </c>
      <c r="AD123" s="63">
        <f>VLOOKUP($C123,'Planning Applications_LBCs'!$B$2:$G$345,5,0)</f>
        <v>0.15</v>
      </c>
      <c r="AE123" s="63">
        <f>VLOOKUP($C123,'Planning Applications_LBCs'!$B$2:$G$345,6,0)</f>
        <v>5</v>
      </c>
      <c r="AF123" s="63">
        <f>VLOOKUP($C123,'LA Staffing'!$A:$D,2,0)</f>
        <v>3.2</v>
      </c>
      <c r="AG123" s="63" t="s">
        <v>1023</v>
      </c>
      <c r="AH123" s="99" t="str">
        <f>VLOOKUP($C123,'LA Staffing'!$A:$D,4,0)</f>
        <v>Advised by GLAAS</v>
      </c>
    </row>
    <row r="124" spans="1:34" ht="17.649999999999999" customHeight="1">
      <c r="A124" s="61" t="s">
        <v>157</v>
      </c>
      <c r="B124" s="61" t="s">
        <v>158</v>
      </c>
      <c r="C124" s="62" t="s">
        <v>158</v>
      </c>
      <c r="D124" s="63">
        <f>VLOOKUP($C124,NHLE!$A$1:$P$327,4,0)</f>
        <v>104</v>
      </c>
      <c r="E124" s="63">
        <f>VLOOKUP($C124,NHLE!$A$1:$P$327,5,0)</f>
        <v>161</v>
      </c>
      <c r="F124" s="63">
        <f>VLOOKUP($C124,NHLE!$A$1:$P$327,6,0)</f>
        <v>2840</v>
      </c>
      <c r="G124" s="63">
        <f>VLOOKUP($C124,NHLE!$A$1:$P$327,7,0)</f>
        <v>3105</v>
      </c>
      <c r="H124" s="63">
        <f>VLOOKUP($C124,NHLE!$A$1:$P$327,8,0)</f>
        <v>230</v>
      </c>
      <c r="I124" s="63">
        <f>VLOOKUP($C124,NHLE!$A$1:$P$327,9,0)</f>
        <v>1</v>
      </c>
      <c r="J124" s="63">
        <f>VLOOKUP($C124,NHLE!$A$1:$P$327,10,0)</f>
        <v>5</v>
      </c>
      <c r="K124" s="63">
        <f>VLOOKUP($C124,NHLE!$A$1:$P$327,11,0)</f>
        <v>12</v>
      </c>
      <c r="L124" s="63">
        <f>VLOOKUP($C124,NHLE!$A$1:$P$327,12,0)</f>
        <v>18</v>
      </c>
      <c r="M124" s="63">
        <f>VLOOKUP($C124,NHLE!$A$1:$P$327,13,0)</f>
        <v>1</v>
      </c>
      <c r="N124" s="63">
        <f>VLOOKUP($C124,NHLE!$A$1:$P$327,14,0)</f>
        <v>0</v>
      </c>
      <c r="O124" s="63">
        <f>VLOOKUP($C124,NHLE!$A$1:$P$327,15,0)</f>
        <v>1</v>
      </c>
      <c r="P124" s="63">
        <f>VLOOKUP($C124,NHLE!$A$1:$P$327,16,0)</f>
        <v>0</v>
      </c>
      <c r="Q124" s="64"/>
      <c r="R124" s="62">
        <f>VLOOKUP($C124,'HAR Stats'!$E$4:$L$386,2,0)</f>
        <v>25</v>
      </c>
      <c r="S124" s="62">
        <f>VLOOKUP($C124,'HAR Stats'!$E$4:$L$386,3,0)</f>
        <v>6</v>
      </c>
      <c r="T124" s="62">
        <f>VLOOKUP($C124,'HAR Stats'!$E$4:$L$386,4,0)</f>
        <v>22</v>
      </c>
      <c r="U124" s="62">
        <f>VLOOKUP($C124,'HAR Stats'!$E$4:$L$386,5,0)</f>
        <v>1</v>
      </c>
      <c r="V124" s="62">
        <f>VLOOKUP($C124,'HAR Stats'!$E$4:$L$386,6,0)</f>
        <v>0</v>
      </c>
      <c r="W124" s="62">
        <f>VLOOKUP($C124,'HAR Stats'!$E$4:$L$386,7,0)</f>
        <v>0</v>
      </c>
      <c r="X124" s="62">
        <f>VLOOKUP($C124,'HAR Stats'!$E$4:$L$386,8,0)</f>
        <v>9</v>
      </c>
      <c r="Y124" s="62">
        <f t="shared" si="1"/>
        <v>63</v>
      </c>
      <c r="Z124" s="62" t="s">
        <v>673</v>
      </c>
      <c r="AA124" s="63">
        <f>VLOOKUP($C124,'Planning Applications_LBCs'!$B$2:$G$345,2,0)</f>
        <v>2606</v>
      </c>
      <c r="AB124" s="63">
        <f>VLOOKUP($C124,'Planning Applications_LBCs'!$B$2:$G$345,3,0)</f>
        <v>1.5984405458089667E-2</v>
      </c>
      <c r="AC124" s="63">
        <f>VLOOKUP($C124,'Planning Applications_LBCs'!$B$2:$G$345,4,0)</f>
        <v>163</v>
      </c>
      <c r="AD124" s="63">
        <f>VLOOKUP($C124,'Planning Applications_LBCs'!$B$2:$G$345,5,0)</f>
        <v>-4.6783625730994149E-2</v>
      </c>
      <c r="AE124" s="63">
        <f>VLOOKUP($C124,'Planning Applications_LBCs'!$B$2:$G$345,6,0)</f>
        <v>4</v>
      </c>
      <c r="AF124" s="63">
        <f>VLOOKUP($C124,'LA Staffing'!$A:$D,2,0)</f>
        <v>5</v>
      </c>
      <c r="AG124" s="63" t="s">
        <v>1023</v>
      </c>
      <c r="AH124" s="99">
        <f>VLOOKUP($C124,'LA Staffing'!$A:$D,4,0)</f>
        <v>3</v>
      </c>
    </row>
    <row r="125" spans="1:34" ht="17.649999999999999" customHeight="1">
      <c r="A125" s="61" t="s">
        <v>157</v>
      </c>
      <c r="B125" s="61" t="s">
        <v>159</v>
      </c>
      <c r="C125" s="62" t="s">
        <v>160</v>
      </c>
      <c r="D125" s="63">
        <f>VLOOKUP($C125,NHLE!$A$1:$P$327,4,0)</f>
        <v>7</v>
      </c>
      <c r="E125" s="63">
        <f>VLOOKUP($C125,NHLE!$A$1:$P$327,5,0)</f>
        <v>32</v>
      </c>
      <c r="F125" s="63">
        <f>VLOOKUP($C125,NHLE!$A$1:$P$327,6,0)</f>
        <v>494</v>
      </c>
      <c r="G125" s="63">
        <f>VLOOKUP($C125,NHLE!$A$1:$P$327,7,0)</f>
        <v>533</v>
      </c>
      <c r="H125" s="63">
        <f>VLOOKUP($C125,NHLE!$A$1:$P$327,8,0)</f>
        <v>20</v>
      </c>
      <c r="I125" s="63">
        <f>VLOOKUP($C125,NHLE!$A$1:$P$327,9,0)</f>
        <v>0</v>
      </c>
      <c r="J125" s="63">
        <f>VLOOKUP($C125,NHLE!$A$1:$P$327,10,0)</f>
        <v>0</v>
      </c>
      <c r="K125" s="63">
        <f>VLOOKUP($C125,NHLE!$A$1:$P$327,11,0)</f>
        <v>2</v>
      </c>
      <c r="L125" s="63">
        <f>VLOOKUP($C125,NHLE!$A$1:$P$327,12,0)</f>
        <v>2</v>
      </c>
      <c r="M125" s="63">
        <f>VLOOKUP($C125,NHLE!$A$1:$P$327,13,0)</f>
        <v>0</v>
      </c>
      <c r="N125" s="63">
        <f>VLOOKUP($C125,NHLE!$A$1:$P$327,14,0)</f>
        <v>0</v>
      </c>
      <c r="O125" s="63">
        <f>VLOOKUP($C125,NHLE!$A$1:$P$327,15,0)</f>
        <v>0</v>
      </c>
      <c r="P125" s="63">
        <f>VLOOKUP($C125,NHLE!$A$1:$P$327,16,0)</f>
        <v>0</v>
      </c>
      <c r="Q125" s="64"/>
      <c r="R125" s="62">
        <f>VLOOKUP($C125,'HAR Stats'!$E$4:$L$386,2,0)</f>
        <v>2</v>
      </c>
      <c r="S125" s="62">
        <f>VLOOKUP($C125,'HAR Stats'!$E$4:$L$386,3,0)</f>
        <v>2</v>
      </c>
      <c r="T125" s="62">
        <f>VLOOKUP($C125,'HAR Stats'!$E$4:$L$386,4,0)</f>
        <v>1</v>
      </c>
      <c r="U125" s="62">
        <f>VLOOKUP($C125,'HAR Stats'!$E$4:$L$386,5,0)</f>
        <v>0</v>
      </c>
      <c r="V125" s="62">
        <f>VLOOKUP($C125,'HAR Stats'!$E$4:$L$386,6,0)</f>
        <v>0</v>
      </c>
      <c r="W125" s="62">
        <f>VLOOKUP($C125,'HAR Stats'!$E$4:$L$386,7,0)</f>
        <v>0</v>
      </c>
      <c r="X125" s="62">
        <f>VLOOKUP($C125,'HAR Stats'!$E$4:$L$386,8,0)</f>
        <v>3</v>
      </c>
      <c r="Y125" s="62">
        <f t="shared" si="1"/>
        <v>8</v>
      </c>
      <c r="Z125" s="62" t="s">
        <v>671</v>
      </c>
      <c r="AA125" s="63">
        <f>VLOOKUP($C125,'Planning Applications_LBCs'!$B$2:$G$345,2,0)</f>
        <v>543</v>
      </c>
      <c r="AB125" s="63">
        <f>VLOOKUP($C125,'Planning Applications_LBCs'!$B$2:$G$345,3,0)</f>
        <v>-0.13120000000000001</v>
      </c>
      <c r="AC125" s="63">
        <f>VLOOKUP($C125,'Planning Applications_LBCs'!$B$2:$G$345,4,0)</f>
        <v>47</v>
      </c>
      <c r="AD125" s="63">
        <f>VLOOKUP($C125,'Planning Applications_LBCs'!$B$2:$G$345,5,0)</f>
        <v>-0.3188405797101449</v>
      </c>
      <c r="AE125" s="63">
        <f>VLOOKUP($C125,'Planning Applications_LBCs'!$B$2:$G$345,6,0)</f>
        <v>1</v>
      </c>
      <c r="AF125" s="63">
        <f>VLOOKUP($C125,'LA Staffing'!$A:$D,2,0)</f>
        <v>1</v>
      </c>
      <c r="AG125" s="63" t="s">
        <v>1023</v>
      </c>
      <c r="AH125" s="99" t="str">
        <f>VLOOKUP($C125,'LA Staffing'!$A:$D,4,0)</f>
        <v>Advised by Durham County Council</v>
      </c>
    </row>
    <row r="126" spans="1:34" ht="17.649999999999999" customHeight="1">
      <c r="A126" s="61" t="s">
        <v>157</v>
      </c>
      <c r="B126" s="61" t="s">
        <v>161</v>
      </c>
      <c r="C126" s="62" t="s">
        <v>162</v>
      </c>
      <c r="D126" s="63">
        <f>VLOOKUP($C126,NHLE!$A$1:$P$327,4,0)</f>
        <v>8</v>
      </c>
      <c r="E126" s="63">
        <f>VLOOKUP($C126,NHLE!$A$1:$P$327,5,0)</f>
        <v>20</v>
      </c>
      <c r="F126" s="63">
        <f>VLOOKUP($C126,NHLE!$A$1:$P$327,6,0)</f>
        <v>216</v>
      </c>
      <c r="G126" s="63">
        <f>VLOOKUP($C126,NHLE!$A$1:$P$327,7,0)</f>
        <v>244</v>
      </c>
      <c r="H126" s="63">
        <f>VLOOKUP($C126,NHLE!$A$1:$P$327,8,0)</f>
        <v>16</v>
      </c>
      <c r="I126" s="63">
        <f>VLOOKUP($C126,NHLE!$A$1:$P$327,9,0)</f>
        <v>1</v>
      </c>
      <c r="J126" s="63">
        <f>VLOOKUP($C126,NHLE!$A$1:$P$327,10,0)</f>
        <v>0</v>
      </c>
      <c r="K126" s="63">
        <f>VLOOKUP($C126,NHLE!$A$1:$P$327,11,0)</f>
        <v>2</v>
      </c>
      <c r="L126" s="63">
        <f>VLOOKUP($C126,NHLE!$A$1:$P$327,12,0)</f>
        <v>3</v>
      </c>
      <c r="M126" s="63">
        <f>VLOOKUP($C126,NHLE!$A$1:$P$327,13,0)</f>
        <v>0</v>
      </c>
      <c r="N126" s="63">
        <f>VLOOKUP($C126,NHLE!$A$1:$P$327,14,0)</f>
        <v>0</v>
      </c>
      <c r="O126" s="63">
        <f>VLOOKUP($C126,NHLE!$A$1:$P$327,15,0)</f>
        <v>1</v>
      </c>
      <c r="P126" s="63">
        <f>VLOOKUP($C126,NHLE!$A$1:$P$327,16,0)</f>
        <v>0</v>
      </c>
      <c r="Q126" s="64"/>
      <c r="R126" s="62">
        <f>VLOOKUP($C126,'HAR Stats'!$E$4:$L$386,2,0)</f>
        <v>6</v>
      </c>
      <c r="S126" s="62">
        <f>VLOOKUP($C126,'HAR Stats'!$E$4:$L$386,3,0)</f>
        <v>1</v>
      </c>
      <c r="T126" s="62">
        <f>VLOOKUP($C126,'HAR Stats'!$E$4:$L$386,4,0)</f>
        <v>2</v>
      </c>
      <c r="U126" s="62">
        <f>VLOOKUP($C126,'HAR Stats'!$E$4:$L$386,5,0)</f>
        <v>0</v>
      </c>
      <c r="V126" s="62">
        <f>VLOOKUP($C126,'HAR Stats'!$E$4:$L$386,6,0)</f>
        <v>0</v>
      </c>
      <c r="W126" s="62">
        <f>VLOOKUP($C126,'HAR Stats'!$E$4:$L$386,7,0)</f>
        <v>0</v>
      </c>
      <c r="X126" s="62">
        <f>VLOOKUP($C126,'HAR Stats'!$E$4:$L$386,8,0)</f>
        <v>1</v>
      </c>
      <c r="Y126" s="62">
        <f t="shared" si="1"/>
        <v>10</v>
      </c>
      <c r="Z126" s="62" t="s">
        <v>671</v>
      </c>
      <c r="AA126" s="63">
        <f>VLOOKUP($C126,'Planning Applications_LBCs'!$B$2:$G$345,2,0)</f>
        <v>916</v>
      </c>
      <c r="AB126" s="63">
        <f>VLOOKUP($C126,'Planning Applications_LBCs'!$B$2:$G$345,3,0)</f>
        <v>0.10096153846153846</v>
      </c>
      <c r="AC126" s="63">
        <f>VLOOKUP($C126,'Planning Applications_LBCs'!$B$2:$G$345,4,0)</f>
        <v>30</v>
      </c>
      <c r="AD126" s="63">
        <f>VLOOKUP($C126,'Planning Applications_LBCs'!$B$2:$G$345,5,0)</f>
        <v>1.3076923076923077</v>
      </c>
      <c r="AE126" s="63">
        <f>VLOOKUP($C126,'Planning Applications_LBCs'!$B$2:$G$345,6,0)</f>
        <v>0</v>
      </c>
      <c r="AF126" s="63">
        <f>VLOOKUP($C126,'LA Staffing'!$A:$D,2,0)</f>
        <v>2</v>
      </c>
      <c r="AG126" s="63" t="str">
        <f>VLOOKUP($C126,'LA Staffing'!$A:$D,3,0)</f>
        <v>Down 0.5</v>
      </c>
      <c r="AH126" s="99" t="str">
        <f>VLOOKUP($C126,'LA Staffing'!$A:$D,4,0)</f>
        <v>Advised by Tyne and Wear Specialist Conservation Team, Newcastle</v>
      </c>
    </row>
    <row r="127" spans="1:34" ht="17.649999999999999" customHeight="1">
      <c r="A127" s="61" t="s">
        <v>157</v>
      </c>
      <c r="B127" s="61" t="s">
        <v>163</v>
      </c>
      <c r="C127" s="62" t="s">
        <v>164</v>
      </c>
      <c r="D127" s="63">
        <f>VLOOKUP($C127,NHLE!$A$1:$P$327,4,0)</f>
        <v>3</v>
      </c>
      <c r="E127" s="63">
        <f>VLOOKUP($C127,NHLE!$A$1:$P$327,5,0)</f>
        <v>6</v>
      </c>
      <c r="F127" s="63">
        <f>VLOOKUP($C127,NHLE!$A$1:$P$327,6,0)</f>
        <v>145</v>
      </c>
      <c r="G127" s="63">
        <f>VLOOKUP($C127,NHLE!$A$1:$P$327,7,0)</f>
        <v>154</v>
      </c>
      <c r="H127" s="63">
        <f>VLOOKUP($C127,NHLE!$A$1:$P$327,8,0)</f>
        <v>8</v>
      </c>
      <c r="I127" s="63">
        <f>VLOOKUP($C127,NHLE!$A$1:$P$327,9,0)</f>
        <v>0</v>
      </c>
      <c r="J127" s="63">
        <f>VLOOKUP($C127,NHLE!$A$1:$P$327,10,0)</f>
        <v>0</v>
      </c>
      <c r="K127" s="63">
        <f>VLOOKUP($C127,NHLE!$A$1:$P$327,11,0)</f>
        <v>1</v>
      </c>
      <c r="L127" s="63">
        <f>VLOOKUP($C127,NHLE!$A$1:$P$327,12,0)</f>
        <v>1</v>
      </c>
      <c r="M127" s="63">
        <f>VLOOKUP($C127,NHLE!$A$1:$P$327,13,0)</f>
        <v>0</v>
      </c>
      <c r="N127" s="63">
        <f>VLOOKUP($C127,NHLE!$A$1:$P$327,14,0)</f>
        <v>0</v>
      </c>
      <c r="O127" s="63">
        <f>VLOOKUP($C127,NHLE!$A$1:$P$327,15,0)</f>
        <v>0</v>
      </c>
      <c r="P127" s="63">
        <f>VLOOKUP($C127,NHLE!$A$1:$P$327,16,0)</f>
        <v>1</v>
      </c>
      <c r="Q127" s="64"/>
      <c r="R127" s="62">
        <f>VLOOKUP($C127,'HAR Stats'!$E$4:$L$386,2,0)</f>
        <v>0</v>
      </c>
      <c r="S127" s="62">
        <f>VLOOKUP($C127,'HAR Stats'!$E$4:$L$386,3,0)</f>
        <v>2</v>
      </c>
      <c r="T127" s="62">
        <f>VLOOKUP($C127,'HAR Stats'!$E$4:$L$386,4,0)</f>
        <v>2</v>
      </c>
      <c r="U127" s="62">
        <f>VLOOKUP($C127,'HAR Stats'!$E$4:$L$386,5,0)</f>
        <v>0</v>
      </c>
      <c r="V127" s="62">
        <f>VLOOKUP($C127,'HAR Stats'!$E$4:$L$386,6,0)</f>
        <v>0</v>
      </c>
      <c r="W127" s="62">
        <f>VLOOKUP($C127,'HAR Stats'!$E$4:$L$386,7,0)</f>
        <v>0</v>
      </c>
      <c r="X127" s="62">
        <f>VLOOKUP($C127,'HAR Stats'!$E$4:$L$386,8,0)</f>
        <v>4</v>
      </c>
      <c r="Y127" s="62">
        <f t="shared" si="1"/>
        <v>8</v>
      </c>
      <c r="Z127" s="62" t="s">
        <v>671</v>
      </c>
      <c r="AA127" s="63">
        <f>VLOOKUP($C127,'Planning Applications_LBCs'!$B$2:$G$345,2,0)</f>
        <v>418</v>
      </c>
      <c r="AB127" s="63">
        <f>VLOOKUP($C127,'Planning Applications_LBCs'!$B$2:$G$345,3,0)</f>
        <v>2.2004889975550123E-2</v>
      </c>
      <c r="AC127" s="63">
        <f>VLOOKUP($C127,'Planning Applications_LBCs'!$B$2:$G$345,4,0)</f>
        <v>11</v>
      </c>
      <c r="AD127" s="63">
        <f>VLOOKUP($C127,'Planning Applications_LBCs'!$B$2:$G$345,5,0)</f>
        <v>2.6666666666666665</v>
      </c>
      <c r="AE127" s="63">
        <f>VLOOKUP($C127,'Planning Applications_LBCs'!$B$2:$G$345,6,0)</f>
        <v>2</v>
      </c>
      <c r="AF127" s="63">
        <f>VLOOKUP($C127,'LA Staffing'!$A:$D,2,0)</f>
        <v>0.3</v>
      </c>
      <c r="AG127" s="63" t="str">
        <f>VLOOKUP($C127,'LA Staffing'!$A:$D,3,0)</f>
        <v>Down 0.2</v>
      </c>
      <c r="AH127" s="99" t="str">
        <f>VLOOKUP($C127,'LA Staffing'!$A:$D,4,0)</f>
        <v>Advised by Tees Archaeology</v>
      </c>
    </row>
    <row r="128" spans="1:34" ht="17.649999999999999" customHeight="1">
      <c r="A128" s="61" t="s">
        <v>157</v>
      </c>
      <c r="B128" s="61" t="s">
        <v>165</v>
      </c>
      <c r="C128" s="62" t="s">
        <v>166</v>
      </c>
      <c r="D128" s="63">
        <f>VLOOKUP($C128,NHLE!$A$1:$P$327,4,0)</f>
        <v>1</v>
      </c>
      <c r="E128" s="63">
        <f>VLOOKUP($C128,NHLE!$A$1:$P$327,5,0)</f>
        <v>10</v>
      </c>
      <c r="F128" s="63">
        <f>VLOOKUP($C128,NHLE!$A$1:$P$327,6,0)</f>
        <v>113</v>
      </c>
      <c r="G128" s="63">
        <f>VLOOKUP($C128,NHLE!$A$1:$P$327,7,0)</f>
        <v>124</v>
      </c>
      <c r="H128" s="63">
        <f>VLOOKUP($C128,NHLE!$A$1:$P$327,8,0)</f>
        <v>3</v>
      </c>
      <c r="I128" s="63">
        <f>VLOOKUP($C128,NHLE!$A$1:$P$327,9,0)</f>
        <v>0</v>
      </c>
      <c r="J128" s="63">
        <f>VLOOKUP($C128,NHLE!$A$1:$P$327,10,0)</f>
        <v>0</v>
      </c>
      <c r="K128" s="63">
        <f>VLOOKUP($C128,NHLE!$A$1:$P$327,11,0)</f>
        <v>1</v>
      </c>
      <c r="L128" s="63">
        <f>VLOOKUP($C128,NHLE!$A$1:$P$327,12,0)</f>
        <v>1</v>
      </c>
      <c r="M128" s="63">
        <f>VLOOKUP($C128,NHLE!$A$1:$P$327,13,0)</f>
        <v>0</v>
      </c>
      <c r="N128" s="63">
        <f>VLOOKUP($C128,NHLE!$A$1:$P$327,14,0)</f>
        <v>0</v>
      </c>
      <c r="O128" s="63">
        <f>VLOOKUP($C128,NHLE!$A$1:$P$327,15,0)</f>
        <v>0</v>
      </c>
      <c r="P128" s="63">
        <f>VLOOKUP($C128,NHLE!$A$1:$P$327,16,0)</f>
        <v>0</v>
      </c>
      <c r="Q128" s="64"/>
      <c r="R128" s="62">
        <f>VLOOKUP($C128,'HAR Stats'!$E$4:$L$386,2,0)</f>
        <v>0</v>
      </c>
      <c r="S128" s="62">
        <f>VLOOKUP($C128,'HAR Stats'!$E$4:$L$386,3,0)</f>
        <v>0</v>
      </c>
      <c r="T128" s="62">
        <f>VLOOKUP($C128,'HAR Stats'!$E$4:$L$386,4,0)</f>
        <v>0</v>
      </c>
      <c r="U128" s="62">
        <f>VLOOKUP($C128,'HAR Stats'!$E$4:$L$386,5,0)</f>
        <v>0</v>
      </c>
      <c r="V128" s="62">
        <f>VLOOKUP($C128,'HAR Stats'!$E$4:$L$386,6,0)</f>
        <v>0</v>
      </c>
      <c r="W128" s="62">
        <f>VLOOKUP($C128,'HAR Stats'!$E$4:$L$386,7,0)</f>
        <v>0</v>
      </c>
      <c r="X128" s="62">
        <f>VLOOKUP($C128,'HAR Stats'!$E$4:$L$386,8,0)</f>
        <v>2</v>
      </c>
      <c r="Y128" s="62">
        <f t="shared" si="1"/>
        <v>2</v>
      </c>
      <c r="Z128" s="62" t="s">
        <v>671</v>
      </c>
      <c r="AA128" s="63">
        <f>VLOOKUP($C128,'Planning Applications_LBCs'!$B$2:$G$345,2,0)</f>
        <v>516</v>
      </c>
      <c r="AB128" s="63">
        <f>VLOOKUP($C128,'Planning Applications_LBCs'!$B$2:$G$345,3,0)</f>
        <v>7.724425887265135E-2</v>
      </c>
      <c r="AC128" s="63">
        <f>VLOOKUP($C128,'Planning Applications_LBCs'!$B$2:$G$345,4,0)</f>
        <v>9</v>
      </c>
      <c r="AD128" s="63">
        <f>VLOOKUP($C128,'Planning Applications_LBCs'!$B$2:$G$345,5,0)</f>
        <v>0</v>
      </c>
      <c r="AE128" s="63">
        <f>VLOOKUP($C128,'Planning Applications_LBCs'!$B$2:$G$345,6,0)</f>
        <v>0</v>
      </c>
      <c r="AF128" s="63">
        <f>VLOOKUP($C128,'LA Staffing'!$A:$D,2,0)</f>
        <v>0.6</v>
      </c>
      <c r="AG128" s="63" t="s">
        <v>1023</v>
      </c>
      <c r="AH128" s="99" t="str">
        <f>VLOOKUP($C128,'LA Staffing'!$A:$D,4,0)</f>
        <v>Consultant</v>
      </c>
    </row>
    <row r="129" spans="1:34" ht="17.649999999999999" customHeight="1">
      <c r="A129" s="61" t="s">
        <v>157</v>
      </c>
      <c r="B129" s="61" t="s">
        <v>167</v>
      </c>
      <c r="C129" s="62" t="s">
        <v>168</v>
      </c>
      <c r="D129" s="63">
        <f>VLOOKUP($C129,NHLE!$A$1:$P$327,4,0)</f>
        <v>53</v>
      </c>
      <c r="E129" s="63">
        <f>VLOOKUP($C129,NHLE!$A$1:$P$327,5,0)</f>
        <v>155</v>
      </c>
      <c r="F129" s="63">
        <f>VLOOKUP($C129,NHLE!$A$1:$P$327,6,0)</f>
        <v>566</v>
      </c>
      <c r="G129" s="63">
        <f>VLOOKUP($C129,NHLE!$A$1:$P$327,7,0)</f>
        <v>774</v>
      </c>
      <c r="H129" s="63">
        <f>VLOOKUP($C129,NHLE!$A$1:$P$327,8,0)</f>
        <v>42</v>
      </c>
      <c r="I129" s="63">
        <f>VLOOKUP($C129,NHLE!$A$1:$P$327,9,0)</f>
        <v>0</v>
      </c>
      <c r="J129" s="63">
        <f>VLOOKUP($C129,NHLE!$A$1:$P$327,10,0)</f>
        <v>1</v>
      </c>
      <c r="K129" s="63">
        <f>VLOOKUP($C129,NHLE!$A$1:$P$327,11,0)</f>
        <v>6</v>
      </c>
      <c r="L129" s="63">
        <f>VLOOKUP($C129,NHLE!$A$1:$P$327,12,0)</f>
        <v>7</v>
      </c>
      <c r="M129" s="63">
        <f>VLOOKUP($C129,NHLE!$A$1:$P$327,13,0)</f>
        <v>1</v>
      </c>
      <c r="N129" s="63">
        <f>VLOOKUP($C129,NHLE!$A$1:$P$327,14,0)</f>
        <v>1</v>
      </c>
      <c r="O129" s="63">
        <f>VLOOKUP($C129,NHLE!$A$1:$P$327,15,0)</f>
        <v>1</v>
      </c>
      <c r="P129" s="63">
        <f>VLOOKUP($C129,NHLE!$A$1:$P$327,16,0)</f>
        <v>0</v>
      </c>
      <c r="Q129" s="64"/>
      <c r="R129" s="62">
        <f>VLOOKUP($C129,'HAR Stats'!$E$4:$L$386,2,0)</f>
        <v>6</v>
      </c>
      <c r="S129" s="62">
        <f>VLOOKUP($C129,'HAR Stats'!$E$4:$L$386,3,0)</f>
        <v>5</v>
      </c>
      <c r="T129" s="62">
        <f>VLOOKUP($C129,'HAR Stats'!$E$4:$L$386,4,0)</f>
        <v>2</v>
      </c>
      <c r="U129" s="62">
        <f>VLOOKUP($C129,'HAR Stats'!$E$4:$L$386,5,0)</f>
        <v>2</v>
      </c>
      <c r="V129" s="62">
        <f>VLOOKUP($C129,'HAR Stats'!$E$4:$L$386,6,0)</f>
        <v>0</v>
      </c>
      <c r="W129" s="62">
        <f>VLOOKUP($C129,'HAR Stats'!$E$4:$L$386,7,0)</f>
        <v>0</v>
      </c>
      <c r="X129" s="62">
        <f>VLOOKUP($C129,'HAR Stats'!$E$4:$L$386,8,0)</f>
        <v>0</v>
      </c>
      <c r="Y129" s="62">
        <f t="shared" si="1"/>
        <v>15</v>
      </c>
      <c r="Z129" s="62" t="s">
        <v>673</v>
      </c>
      <c r="AA129" s="63">
        <f>VLOOKUP($C129,'Planning Applications_LBCs'!$B$2:$G$345,2,0)</f>
        <v>1352</v>
      </c>
      <c r="AB129" s="63">
        <f>VLOOKUP($C129,'Planning Applications_LBCs'!$B$2:$G$345,3,0)</f>
        <v>-0.11979166666666667</v>
      </c>
      <c r="AC129" s="63">
        <f>VLOOKUP($C129,'Planning Applications_LBCs'!$B$2:$G$345,4,0)</f>
        <v>145</v>
      </c>
      <c r="AD129" s="63">
        <f>VLOOKUP($C129,'Planning Applications_LBCs'!$B$2:$G$345,5,0)</f>
        <v>-0.15204678362573099</v>
      </c>
      <c r="AE129" s="63">
        <f>VLOOKUP($C129,'Planning Applications_LBCs'!$B$2:$G$345,6,0)</f>
        <v>1</v>
      </c>
      <c r="AF129" s="63">
        <f>VLOOKUP($C129,'LA Staffing'!$A:$D,2,0)</f>
        <v>3.7</v>
      </c>
      <c r="AG129" s="63" t="str">
        <f>VLOOKUP($C129,'LA Staffing'!$A:$D,3,0)</f>
        <v>Up 0.2</v>
      </c>
      <c r="AH129" s="99">
        <f>VLOOKUP($C129,'LA Staffing'!$A:$D,4,0)</f>
        <v>1.5</v>
      </c>
    </row>
    <row r="130" spans="1:34" ht="17.649999999999999" customHeight="1">
      <c r="A130" s="61" t="s">
        <v>157</v>
      </c>
      <c r="B130" s="61" t="s">
        <v>169</v>
      </c>
      <c r="C130" s="62" t="s">
        <v>170</v>
      </c>
      <c r="D130" s="63">
        <f>VLOOKUP($C130,NHLE!$A$1:$P$327,4,0)</f>
        <v>2</v>
      </c>
      <c r="E130" s="63">
        <f>VLOOKUP($C130,NHLE!$A$1:$P$327,5,0)</f>
        <v>10</v>
      </c>
      <c r="F130" s="63">
        <f>VLOOKUP($C130,NHLE!$A$1:$P$327,6,0)</f>
        <v>213</v>
      </c>
      <c r="G130" s="63">
        <f>VLOOKUP($C130,NHLE!$A$1:$P$327,7,0)</f>
        <v>225</v>
      </c>
      <c r="H130" s="63">
        <f>VLOOKUP($C130,NHLE!$A$1:$P$327,8,0)</f>
        <v>8</v>
      </c>
      <c r="I130" s="63">
        <f>VLOOKUP($C130,NHLE!$A$1:$P$327,9,0)</f>
        <v>0</v>
      </c>
      <c r="J130" s="63">
        <f>VLOOKUP($C130,NHLE!$A$1:$P$327,10,0)</f>
        <v>0</v>
      </c>
      <c r="K130" s="63">
        <f>VLOOKUP($C130,NHLE!$A$1:$P$327,11,0)</f>
        <v>0</v>
      </c>
      <c r="L130" s="63">
        <f>VLOOKUP($C130,NHLE!$A$1:$P$327,12,0)</f>
        <v>0</v>
      </c>
      <c r="M130" s="63">
        <f>VLOOKUP($C130,NHLE!$A$1:$P$327,13,0)</f>
        <v>1</v>
      </c>
      <c r="N130" s="63">
        <f>VLOOKUP($C130,NHLE!$A$1:$P$327,14,0)</f>
        <v>1</v>
      </c>
      <c r="O130" s="63">
        <f>VLOOKUP($C130,NHLE!$A$1:$P$327,15,0)</f>
        <v>0</v>
      </c>
      <c r="P130" s="63">
        <f>VLOOKUP($C130,NHLE!$A$1:$P$327,16,0)</f>
        <v>0</v>
      </c>
      <c r="Q130" s="64"/>
      <c r="R130" s="62">
        <f>VLOOKUP($C130,'HAR Stats'!$E$4:$L$386,2,0)</f>
        <v>0</v>
      </c>
      <c r="S130" s="62">
        <f>VLOOKUP($C130,'HAR Stats'!$E$4:$L$386,3,0)</f>
        <v>0</v>
      </c>
      <c r="T130" s="62">
        <f>VLOOKUP($C130,'HAR Stats'!$E$4:$L$386,4,0)</f>
        <v>0</v>
      </c>
      <c r="U130" s="62">
        <f>VLOOKUP($C130,'HAR Stats'!$E$4:$L$386,5,0)</f>
        <v>0</v>
      </c>
      <c r="V130" s="62">
        <f>VLOOKUP($C130,'HAR Stats'!$E$4:$L$386,6,0)</f>
        <v>0</v>
      </c>
      <c r="W130" s="62">
        <f>VLOOKUP($C130,'HAR Stats'!$E$4:$L$386,7,0)</f>
        <v>0</v>
      </c>
      <c r="X130" s="62">
        <f>VLOOKUP($C130,'HAR Stats'!$E$4:$L$386,8,0)</f>
        <v>1</v>
      </c>
      <c r="Y130" s="62">
        <f t="shared" si="1"/>
        <v>1</v>
      </c>
      <c r="Z130" s="62" t="s">
        <v>673</v>
      </c>
      <c r="AA130" s="63">
        <f>VLOOKUP($C130,'Planning Applications_LBCs'!$B$2:$G$345,2,0)</f>
        <v>935</v>
      </c>
      <c r="AB130" s="63">
        <f>VLOOKUP($C130,'Planning Applications_LBCs'!$B$2:$G$345,3,0)</f>
        <v>4.820627802690583E-2</v>
      </c>
      <c r="AC130" s="63">
        <f>VLOOKUP($C130,'Planning Applications_LBCs'!$B$2:$G$345,4,0)</f>
        <v>20</v>
      </c>
      <c r="AD130" s="63">
        <f>VLOOKUP($C130,'Planning Applications_LBCs'!$B$2:$G$345,5,0)</f>
        <v>-0.13043478260869565</v>
      </c>
      <c r="AE130" s="63">
        <f>VLOOKUP($C130,'Planning Applications_LBCs'!$B$2:$G$345,6,0)</f>
        <v>0</v>
      </c>
      <c r="AF130" s="63">
        <f>VLOOKUP($C130,'LA Staffing'!$A:$D,2,0)</f>
        <v>0.5</v>
      </c>
      <c r="AG130" s="63" t="s">
        <v>1023</v>
      </c>
      <c r="AH130" s="99" t="str">
        <f>VLOOKUP($C130,'LA Staffing'!$A:$D,4,0)</f>
        <v>Advised by Tyne and Wear Specialist Conservation Team, Newcastle</v>
      </c>
    </row>
    <row r="131" spans="1:34" ht="17.649999999999999" customHeight="1">
      <c r="A131" s="61" t="s">
        <v>157</v>
      </c>
      <c r="B131" s="61" t="s">
        <v>171</v>
      </c>
      <c r="C131" s="62" t="s">
        <v>171</v>
      </c>
      <c r="D131" s="63">
        <f>VLOOKUP($C131,NHLE!$A$1:$P$327,4,0)</f>
        <v>173</v>
      </c>
      <c r="E131" s="63">
        <f>VLOOKUP($C131,NHLE!$A$1:$P$327,5,0)</f>
        <v>268</v>
      </c>
      <c r="F131" s="63">
        <f>VLOOKUP($C131,NHLE!$A$1:$P$327,6,0)</f>
        <v>5164</v>
      </c>
      <c r="G131" s="63">
        <f>VLOOKUP($C131,NHLE!$A$1:$P$327,7,0)</f>
        <v>5605</v>
      </c>
      <c r="H131" s="63">
        <f>VLOOKUP($C131,NHLE!$A$1:$P$327,8,0)</f>
        <v>975</v>
      </c>
      <c r="I131" s="63">
        <f>VLOOKUP($C131,NHLE!$A$1:$P$327,9,0)</f>
        <v>3</v>
      </c>
      <c r="J131" s="63">
        <f>VLOOKUP($C131,NHLE!$A$1:$P$327,10,0)</f>
        <v>3</v>
      </c>
      <c r="K131" s="63">
        <f>VLOOKUP($C131,NHLE!$A$1:$P$327,11,0)</f>
        <v>12</v>
      </c>
      <c r="L131" s="63">
        <f>VLOOKUP($C131,NHLE!$A$1:$P$327,12,0)</f>
        <v>18</v>
      </c>
      <c r="M131" s="63">
        <f>VLOOKUP($C131,NHLE!$A$1:$P$327,13,0)</f>
        <v>1</v>
      </c>
      <c r="N131" s="63">
        <f>VLOOKUP($C131,NHLE!$A$1:$P$327,14,0)</f>
        <v>1</v>
      </c>
      <c r="O131" s="63">
        <f>VLOOKUP($C131,NHLE!$A$1:$P$327,15,0)</f>
        <v>4</v>
      </c>
      <c r="P131" s="63">
        <f>VLOOKUP($C131,NHLE!$A$1:$P$327,16,0)</f>
        <v>0</v>
      </c>
      <c r="Q131" s="64"/>
      <c r="R131" s="62">
        <f>VLOOKUP($C131,'HAR Stats'!$E$4:$L$386,2,0)</f>
        <v>31</v>
      </c>
      <c r="S131" s="62">
        <f>VLOOKUP($C131,'HAR Stats'!$E$4:$L$386,3,0)</f>
        <v>7</v>
      </c>
      <c r="T131" s="62">
        <f>VLOOKUP($C131,'HAR Stats'!$E$4:$L$386,4,0)</f>
        <v>52</v>
      </c>
      <c r="U131" s="62">
        <f>VLOOKUP($C131,'HAR Stats'!$E$4:$L$386,5,0)</f>
        <v>2</v>
      </c>
      <c r="V131" s="62">
        <f>VLOOKUP($C131,'HAR Stats'!$E$4:$L$386,6,0)</f>
        <v>0</v>
      </c>
      <c r="W131" s="62">
        <f>VLOOKUP($C131,'HAR Stats'!$E$4:$L$386,7,0)</f>
        <v>0</v>
      </c>
      <c r="X131" s="62">
        <f>VLOOKUP($C131,'HAR Stats'!$E$4:$L$386,8,0)</f>
        <v>2</v>
      </c>
      <c r="Y131" s="62">
        <f t="shared" si="1"/>
        <v>94</v>
      </c>
      <c r="Z131" s="62" t="s">
        <v>671</v>
      </c>
      <c r="AA131" s="63">
        <f>VLOOKUP($C131,'Planning Applications_LBCs'!$B$2:$G$345,2,0)</f>
        <v>2437</v>
      </c>
      <c r="AB131" s="63">
        <f>VLOOKUP($C131,'Planning Applications_LBCs'!$B$2:$G$345,3,0)</f>
        <v>3.3941450997030123E-2</v>
      </c>
      <c r="AC131" s="63">
        <f>VLOOKUP($C131,'Planning Applications_LBCs'!$B$2:$G$345,4,0)</f>
        <v>270</v>
      </c>
      <c r="AD131" s="63">
        <f>VLOOKUP($C131,'Planning Applications_LBCs'!$B$2:$G$345,5,0)</f>
        <v>2.6615969581749048E-2</v>
      </c>
      <c r="AE131" s="63">
        <f>VLOOKUP($C131,'Planning Applications_LBCs'!$B$2:$G$345,6,0)</f>
        <v>19</v>
      </c>
      <c r="AF131" s="63">
        <f>VLOOKUP($C131,'LA Staffing'!$A:$D,2,0)</f>
        <v>4</v>
      </c>
      <c r="AG131" s="63" t="str">
        <f>VLOOKUP($C131,'LA Staffing'!$A:$D,3,0)</f>
        <v>Up 1</v>
      </c>
      <c r="AH131" s="99">
        <f>VLOOKUP($C131,'LA Staffing'!$A:$D,4,0)</f>
        <v>3</v>
      </c>
    </row>
    <row r="132" spans="1:34" ht="17.649999999999999" customHeight="1">
      <c r="A132" s="61" t="s">
        <v>157</v>
      </c>
      <c r="B132" s="61" t="s">
        <v>172</v>
      </c>
      <c r="C132" s="62" t="s">
        <v>173</v>
      </c>
      <c r="D132" s="63">
        <f>VLOOKUP($C132,NHLE!$A$1:$P$327,4,0)</f>
        <v>14</v>
      </c>
      <c r="E132" s="63">
        <f>VLOOKUP($C132,NHLE!$A$1:$P$327,5,0)</f>
        <v>27</v>
      </c>
      <c r="F132" s="63">
        <f>VLOOKUP($C132,NHLE!$A$1:$P$327,6,0)</f>
        <v>568</v>
      </c>
      <c r="G132" s="63">
        <f>VLOOKUP($C132,NHLE!$A$1:$P$327,7,0)</f>
        <v>609</v>
      </c>
      <c r="H132" s="63">
        <f>VLOOKUP($C132,NHLE!$A$1:$P$327,8,0)</f>
        <v>83</v>
      </c>
      <c r="I132" s="63">
        <f>VLOOKUP($C132,NHLE!$A$1:$P$327,9,0)</f>
        <v>0</v>
      </c>
      <c r="J132" s="63">
        <f>VLOOKUP($C132,NHLE!$A$1:$P$327,10,0)</f>
        <v>0</v>
      </c>
      <c r="K132" s="63">
        <f>VLOOKUP($C132,NHLE!$A$1:$P$327,11,0)</f>
        <v>1</v>
      </c>
      <c r="L132" s="63">
        <f>VLOOKUP($C132,NHLE!$A$1:$P$327,12,0)</f>
        <v>1</v>
      </c>
      <c r="M132" s="63">
        <f>VLOOKUP($C132,NHLE!$A$1:$P$327,13,0)</f>
        <v>0</v>
      </c>
      <c r="N132" s="63">
        <f>VLOOKUP($C132,NHLE!$A$1:$P$327,14,0)</f>
        <v>0</v>
      </c>
      <c r="O132" s="63">
        <f>VLOOKUP($C132,NHLE!$A$1:$P$327,15,0)</f>
        <v>0</v>
      </c>
      <c r="P132" s="63">
        <f>VLOOKUP($C132,NHLE!$A$1:$P$327,16,0)</f>
        <v>0</v>
      </c>
      <c r="Q132" s="64"/>
      <c r="R132" s="62">
        <f>VLOOKUP($C132,'HAR Stats'!$E$4:$L$386,2,0)</f>
        <v>5</v>
      </c>
      <c r="S132" s="62">
        <f>VLOOKUP($C132,'HAR Stats'!$E$4:$L$386,3,0)</f>
        <v>2</v>
      </c>
      <c r="T132" s="62">
        <f>VLOOKUP($C132,'HAR Stats'!$E$4:$L$386,4,0)</f>
        <v>3</v>
      </c>
      <c r="U132" s="62">
        <f>VLOOKUP($C132,'HAR Stats'!$E$4:$L$386,5,0)</f>
        <v>1</v>
      </c>
      <c r="V132" s="62">
        <f>VLOOKUP($C132,'HAR Stats'!$E$4:$L$386,6,0)</f>
        <v>0</v>
      </c>
      <c r="W132" s="62">
        <f>VLOOKUP($C132,'HAR Stats'!$E$4:$L$386,7,0)</f>
        <v>0</v>
      </c>
      <c r="X132" s="62">
        <f>VLOOKUP($C132,'HAR Stats'!$E$4:$L$386,8,0)</f>
        <v>3</v>
      </c>
      <c r="Y132" s="62">
        <f t="shared" si="1"/>
        <v>14</v>
      </c>
      <c r="Z132" s="62" t="s">
        <v>671</v>
      </c>
      <c r="AA132" s="63">
        <f>VLOOKUP($C132,'Planning Applications_LBCs'!$B$2:$G$345,2,0)</f>
        <v>602</v>
      </c>
      <c r="AB132" s="63">
        <f>VLOOKUP($C132,'Planning Applications_LBCs'!$B$2:$G$345,3,0)</f>
        <v>4.878048780487805E-2</v>
      </c>
      <c r="AC132" s="63">
        <f>VLOOKUP($C132,'Planning Applications_LBCs'!$B$2:$G$345,4,0)</f>
        <v>26</v>
      </c>
      <c r="AD132" s="63">
        <f>VLOOKUP($C132,'Planning Applications_LBCs'!$B$2:$G$345,5,0)</f>
        <v>8.3333333333333329E-2</v>
      </c>
      <c r="AE132" s="63">
        <f>VLOOKUP($C132,'Planning Applications_LBCs'!$B$2:$G$345,6,0)</f>
        <v>2</v>
      </c>
      <c r="AF132" s="63">
        <f>VLOOKUP($C132,'LA Staffing'!$A:$D,2,0)</f>
        <v>1</v>
      </c>
      <c r="AG132" s="63" t="s">
        <v>1023</v>
      </c>
      <c r="AH132" s="99" t="str">
        <f>VLOOKUP($C132,'LA Staffing'!$A:$D,4,0)</f>
        <v>Consultant</v>
      </c>
    </row>
    <row r="133" spans="1:34" ht="17.649999999999999" customHeight="1">
      <c r="A133" s="61" t="s">
        <v>157</v>
      </c>
      <c r="B133" s="61" t="s">
        <v>174</v>
      </c>
      <c r="C133" s="62" t="s">
        <v>175</v>
      </c>
      <c r="D133" s="63">
        <f>VLOOKUP($C133,NHLE!$A$1:$P$327,4,0)</f>
        <v>4</v>
      </c>
      <c r="E133" s="63">
        <f>VLOOKUP($C133,NHLE!$A$1:$P$327,5,0)</f>
        <v>7</v>
      </c>
      <c r="F133" s="63">
        <f>VLOOKUP($C133,NHLE!$A$1:$P$327,6,0)</f>
        <v>183</v>
      </c>
      <c r="G133" s="63">
        <f>VLOOKUP($C133,NHLE!$A$1:$P$327,7,0)</f>
        <v>194</v>
      </c>
      <c r="H133" s="63">
        <f>VLOOKUP($C133,NHLE!$A$1:$P$327,8,0)</f>
        <v>5</v>
      </c>
      <c r="I133" s="63">
        <f>VLOOKUP($C133,NHLE!$A$1:$P$327,9,0)</f>
        <v>0</v>
      </c>
      <c r="J133" s="63">
        <f>VLOOKUP($C133,NHLE!$A$1:$P$327,10,0)</f>
        <v>0</v>
      </c>
      <c r="K133" s="63">
        <f>VLOOKUP($C133,NHLE!$A$1:$P$327,11,0)</f>
        <v>1</v>
      </c>
      <c r="L133" s="63">
        <f>VLOOKUP($C133,NHLE!$A$1:$P$327,12,0)</f>
        <v>1</v>
      </c>
      <c r="M133" s="63">
        <f>VLOOKUP($C133,NHLE!$A$1:$P$327,13,0)</f>
        <v>1</v>
      </c>
      <c r="N133" s="63">
        <f>VLOOKUP($C133,NHLE!$A$1:$P$327,14,0)</f>
        <v>1</v>
      </c>
      <c r="O133" s="63">
        <f>VLOOKUP($C133,NHLE!$A$1:$P$327,15,0)</f>
        <v>0</v>
      </c>
      <c r="P133" s="63">
        <f>VLOOKUP($C133,NHLE!$A$1:$P$327,16,0)</f>
        <v>0</v>
      </c>
      <c r="Q133" s="64"/>
      <c r="R133" s="62">
        <f>VLOOKUP($C133,'HAR Stats'!$E$4:$L$386,2,0)</f>
        <v>2</v>
      </c>
      <c r="S133" s="62">
        <f>VLOOKUP($C133,'HAR Stats'!$E$4:$L$386,3,0)</f>
        <v>1</v>
      </c>
      <c r="T133" s="62">
        <f>VLOOKUP($C133,'HAR Stats'!$E$4:$L$386,4,0)</f>
        <v>0</v>
      </c>
      <c r="U133" s="62">
        <f>VLOOKUP($C133,'HAR Stats'!$E$4:$L$386,5,0)</f>
        <v>0</v>
      </c>
      <c r="V133" s="62">
        <f>VLOOKUP($C133,'HAR Stats'!$E$4:$L$386,6,0)</f>
        <v>0</v>
      </c>
      <c r="W133" s="62">
        <f>VLOOKUP($C133,'HAR Stats'!$E$4:$L$386,7,0)</f>
        <v>0</v>
      </c>
      <c r="X133" s="62">
        <f>VLOOKUP($C133,'HAR Stats'!$E$4:$L$386,8,0)</f>
        <v>3</v>
      </c>
      <c r="Y133" s="62">
        <f t="shared" ref="Y133:Y196" si="2">SUM(R133:X133)</f>
        <v>6</v>
      </c>
      <c r="Z133" s="62" t="s">
        <v>671</v>
      </c>
      <c r="AA133" s="63">
        <f>VLOOKUP($C133,'Planning Applications_LBCs'!$B$2:$G$345,2,0)</f>
        <v>585</v>
      </c>
      <c r="AB133" s="63">
        <f>VLOOKUP($C133,'Planning Applications_LBCs'!$B$2:$G$345,3,0)</f>
        <v>-7.7287066246056788E-2</v>
      </c>
      <c r="AC133" s="63">
        <f>VLOOKUP($C133,'Planning Applications_LBCs'!$B$2:$G$345,4,0)</f>
        <v>14</v>
      </c>
      <c r="AD133" s="63">
        <f>VLOOKUP($C133,'Planning Applications_LBCs'!$B$2:$G$345,5,0)</f>
        <v>-6.6666666666666666E-2</v>
      </c>
      <c r="AE133" s="63">
        <f>VLOOKUP($C133,'Planning Applications_LBCs'!$B$2:$G$345,6,0)</f>
        <v>1</v>
      </c>
      <c r="AF133" s="63">
        <f>VLOOKUP($C133,'LA Staffing'!$A:$D,2,0)</f>
        <v>1</v>
      </c>
      <c r="AG133" s="63" t="s">
        <v>1023</v>
      </c>
      <c r="AH133" s="99" t="str">
        <f>VLOOKUP($C133,'LA Staffing'!$A:$D,4,0)</f>
        <v>Advised by Tyne and Wear Specialist Conservation Team, Newcastle</v>
      </c>
    </row>
    <row r="134" spans="1:34" ht="17.649999999999999" customHeight="1">
      <c r="A134" s="61" t="s">
        <v>157</v>
      </c>
      <c r="B134" s="61" t="s">
        <v>176</v>
      </c>
      <c r="C134" s="62" t="s">
        <v>177</v>
      </c>
      <c r="D134" s="63">
        <f>VLOOKUP($C134,NHLE!$A$1:$P$327,4,0)</f>
        <v>7</v>
      </c>
      <c r="E134" s="63">
        <f>VLOOKUP($C134,NHLE!$A$1:$P$327,5,0)</f>
        <v>37</v>
      </c>
      <c r="F134" s="63">
        <f>VLOOKUP($C134,NHLE!$A$1:$P$327,6,0)</f>
        <v>431</v>
      </c>
      <c r="G134" s="63">
        <f>VLOOKUP($C134,NHLE!$A$1:$P$327,7,0)</f>
        <v>475</v>
      </c>
      <c r="H134" s="63">
        <f>VLOOKUP($C134,NHLE!$A$1:$P$327,8,0)</f>
        <v>9</v>
      </c>
      <c r="I134" s="63">
        <f>VLOOKUP($C134,NHLE!$A$1:$P$327,9,0)</f>
        <v>0</v>
      </c>
      <c r="J134" s="63">
        <f>VLOOKUP($C134,NHLE!$A$1:$P$327,10,0)</f>
        <v>2</v>
      </c>
      <c r="K134" s="63">
        <f>VLOOKUP($C134,NHLE!$A$1:$P$327,11,0)</f>
        <v>0</v>
      </c>
      <c r="L134" s="63">
        <f>VLOOKUP($C134,NHLE!$A$1:$P$327,12,0)</f>
        <v>2</v>
      </c>
      <c r="M134" s="63">
        <f>VLOOKUP($C134,NHLE!$A$1:$P$327,13,0)</f>
        <v>0</v>
      </c>
      <c r="N134" s="63">
        <f>VLOOKUP($C134,NHLE!$A$1:$P$327,14,0)</f>
        <v>0</v>
      </c>
      <c r="O134" s="63">
        <f>VLOOKUP($C134,NHLE!$A$1:$P$327,15,0)</f>
        <v>0</v>
      </c>
      <c r="P134" s="63">
        <f>VLOOKUP($C134,NHLE!$A$1:$P$327,16,0)</f>
        <v>0</v>
      </c>
      <c r="Q134" s="64"/>
      <c r="R134" s="62">
        <f>VLOOKUP($C134,'HAR Stats'!$E$4:$L$386,2,0)</f>
        <v>2</v>
      </c>
      <c r="S134" s="62">
        <f>VLOOKUP($C134,'HAR Stats'!$E$4:$L$386,3,0)</f>
        <v>0</v>
      </c>
      <c r="T134" s="62">
        <f>VLOOKUP($C134,'HAR Stats'!$E$4:$L$386,4,0)</f>
        <v>0</v>
      </c>
      <c r="U134" s="62">
        <f>VLOOKUP($C134,'HAR Stats'!$E$4:$L$386,5,0)</f>
        <v>0</v>
      </c>
      <c r="V134" s="62">
        <f>VLOOKUP($C134,'HAR Stats'!$E$4:$L$386,6,0)</f>
        <v>0</v>
      </c>
      <c r="W134" s="62">
        <f>VLOOKUP($C134,'HAR Stats'!$E$4:$L$386,7,0)</f>
        <v>0</v>
      </c>
      <c r="X134" s="62">
        <f>VLOOKUP($C134,'HAR Stats'!$E$4:$L$386,8,0)</f>
        <v>0</v>
      </c>
      <c r="Y134" s="62">
        <f t="shared" si="2"/>
        <v>2</v>
      </c>
      <c r="Z134" s="62" t="s">
        <v>671</v>
      </c>
      <c r="AA134" s="63">
        <f>VLOOKUP($C134,'Planning Applications_LBCs'!$B$2:$G$345,2,0)</f>
        <v>836</v>
      </c>
      <c r="AB134" s="63">
        <f>VLOOKUP($C134,'Planning Applications_LBCs'!$B$2:$G$345,3,0)</f>
        <v>-7.1111111111111111E-2</v>
      </c>
      <c r="AC134" s="63">
        <f>VLOOKUP($C134,'Planning Applications_LBCs'!$B$2:$G$345,4,0)</f>
        <v>27</v>
      </c>
      <c r="AD134" s="63">
        <f>VLOOKUP($C134,'Planning Applications_LBCs'!$B$2:$G$345,5,0)</f>
        <v>-0.12903225806451613</v>
      </c>
      <c r="AE134" s="63">
        <f>VLOOKUP($C134,'Planning Applications_LBCs'!$B$2:$G$345,6,0)</f>
        <v>3</v>
      </c>
      <c r="AF134" s="63">
        <f>VLOOKUP($C134,'LA Staffing'!$A:$D,2,0)</f>
        <v>2</v>
      </c>
      <c r="AG134" s="63" t="s">
        <v>1023</v>
      </c>
      <c r="AH134" s="99" t="str">
        <f>VLOOKUP($C134,'LA Staffing'!$A:$D,4,0)</f>
        <v>Advised by Tees Archaeology</v>
      </c>
    </row>
    <row r="135" spans="1:34" ht="17.649999999999999" customHeight="1">
      <c r="A135" s="61" t="s">
        <v>157</v>
      </c>
      <c r="B135" s="61" t="s">
        <v>178</v>
      </c>
      <c r="C135" s="62" t="s">
        <v>179</v>
      </c>
      <c r="D135" s="63">
        <f>VLOOKUP($C135,NHLE!$A$1:$P$327,4,0)</f>
        <v>10</v>
      </c>
      <c r="E135" s="63">
        <f>VLOOKUP($C135,NHLE!$A$1:$P$327,5,0)</f>
        <v>16</v>
      </c>
      <c r="F135" s="63">
        <f>VLOOKUP($C135,NHLE!$A$1:$P$327,6,0)</f>
        <v>346</v>
      </c>
      <c r="G135" s="63">
        <f>VLOOKUP($C135,NHLE!$A$1:$P$327,7,0)</f>
        <v>372</v>
      </c>
      <c r="H135" s="63">
        <f>VLOOKUP($C135,NHLE!$A$1:$P$327,8,0)</f>
        <v>10</v>
      </c>
      <c r="I135" s="63">
        <f>VLOOKUP($C135,NHLE!$A$1:$P$327,9,0)</f>
        <v>0</v>
      </c>
      <c r="J135" s="63">
        <f>VLOOKUP($C135,NHLE!$A$1:$P$327,10,0)</f>
        <v>0</v>
      </c>
      <c r="K135" s="63">
        <f>VLOOKUP($C135,NHLE!$A$1:$P$327,11,0)</f>
        <v>2</v>
      </c>
      <c r="L135" s="63">
        <f>VLOOKUP($C135,NHLE!$A$1:$P$327,12,0)</f>
        <v>2</v>
      </c>
      <c r="M135" s="63">
        <f>VLOOKUP($C135,NHLE!$A$1:$P$327,13,0)</f>
        <v>0</v>
      </c>
      <c r="N135" s="63">
        <f>VLOOKUP($C135,NHLE!$A$1:$P$327,14,0)</f>
        <v>0</v>
      </c>
      <c r="O135" s="63">
        <f>VLOOKUP($C135,NHLE!$A$1:$P$327,15,0)</f>
        <v>0</v>
      </c>
      <c r="P135" s="63">
        <f>VLOOKUP($C135,NHLE!$A$1:$P$327,16,0)</f>
        <v>0</v>
      </c>
      <c r="Q135" s="64"/>
      <c r="R135" s="62">
        <f>VLOOKUP($C135,'HAR Stats'!$E$4:$L$386,2,0)</f>
        <v>5</v>
      </c>
      <c r="S135" s="62">
        <f>VLOOKUP($C135,'HAR Stats'!$E$4:$L$386,3,0)</f>
        <v>3</v>
      </c>
      <c r="T135" s="62">
        <f>VLOOKUP($C135,'HAR Stats'!$E$4:$L$386,4,0)</f>
        <v>1</v>
      </c>
      <c r="U135" s="62">
        <f>VLOOKUP($C135,'HAR Stats'!$E$4:$L$386,5,0)</f>
        <v>0</v>
      </c>
      <c r="V135" s="62">
        <f>VLOOKUP($C135,'HAR Stats'!$E$4:$L$386,6,0)</f>
        <v>0</v>
      </c>
      <c r="W135" s="62">
        <f>VLOOKUP($C135,'HAR Stats'!$E$4:$L$386,7,0)</f>
        <v>0</v>
      </c>
      <c r="X135" s="62">
        <f>VLOOKUP($C135,'HAR Stats'!$E$4:$L$386,8,0)</f>
        <v>3</v>
      </c>
      <c r="Y135" s="62">
        <f t="shared" si="2"/>
        <v>12</v>
      </c>
      <c r="Z135" s="62" t="s">
        <v>671</v>
      </c>
      <c r="AA135" s="63">
        <f>VLOOKUP($C135,'Planning Applications_LBCs'!$B$2:$G$345,2,0)</f>
        <v>876</v>
      </c>
      <c r="AB135" s="63">
        <f>VLOOKUP($C135,'Planning Applications_LBCs'!$B$2:$G$345,3,0)</f>
        <v>-5.2972972972972973E-2</v>
      </c>
      <c r="AC135" s="63">
        <f>VLOOKUP($C135,'Planning Applications_LBCs'!$B$2:$G$345,4,0)</f>
        <v>30</v>
      </c>
      <c r="AD135" s="63">
        <f>VLOOKUP($C135,'Planning Applications_LBCs'!$B$2:$G$345,5,0)</f>
        <v>0.1111111111111111</v>
      </c>
      <c r="AE135" s="63">
        <f>VLOOKUP($C135,'Planning Applications_LBCs'!$B$2:$G$345,6,0)</f>
        <v>0</v>
      </c>
      <c r="AF135" s="63">
        <f>VLOOKUP($C135,'LA Staffing'!$A:$D,2,0)</f>
        <v>3.8</v>
      </c>
      <c r="AG135" s="63" t="str">
        <f>VLOOKUP($C135,'LA Staffing'!$A:$D,3,0)</f>
        <v>Up 1.8</v>
      </c>
      <c r="AH135" s="99" t="str">
        <f>VLOOKUP($C135,'LA Staffing'!$A:$D,4,0)</f>
        <v>Advised by Tyne and Wear Specialist Conservation Team, Newcastle</v>
      </c>
    </row>
    <row r="136" spans="1:34" ht="17.649999999999999" customHeight="1">
      <c r="A136" s="61" t="s">
        <v>180</v>
      </c>
      <c r="B136" s="61" t="s">
        <v>181</v>
      </c>
      <c r="C136" s="62" t="s">
        <v>182</v>
      </c>
      <c r="D136" s="63">
        <f>VLOOKUP($C136,NHLE!$A$1:$P$327,4,0)</f>
        <v>29</v>
      </c>
      <c r="E136" s="63">
        <f>VLOOKUP($C136,NHLE!$A$1:$P$327,5,0)</f>
        <v>48</v>
      </c>
      <c r="F136" s="63">
        <f>VLOOKUP($C136,NHLE!$A$1:$P$327,6,0)</f>
        <v>1103</v>
      </c>
      <c r="G136" s="63">
        <f>VLOOKUP($C136,NHLE!$A$1:$P$327,7,0)</f>
        <v>1180</v>
      </c>
      <c r="H136" s="63">
        <f>VLOOKUP($C136,NHLE!$A$1:$P$327,8,0)</f>
        <v>142</v>
      </c>
      <c r="I136" s="63">
        <f>VLOOKUP($C136,NHLE!$A$1:$P$327,9,0)</f>
        <v>0</v>
      </c>
      <c r="J136" s="63">
        <f>VLOOKUP($C136,NHLE!$A$1:$P$327,10,0)</f>
        <v>0</v>
      </c>
      <c r="K136" s="63">
        <f>VLOOKUP($C136,NHLE!$A$1:$P$327,11,0)</f>
        <v>1</v>
      </c>
      <c r="L136" s="63">
        <f>VLOOKUP($C136,NHLE!$A$1:$P$327,12,0)</f>
        <v>1</v>
      </c>
      <c r="M136" s="63">
        <f>VLOOKUP($C136,NHLE!$A$1:$P$327,13,0)</f>
        <v>2</v>
      </c>
      <c r="N136" s="63">
        <f>VLOOKUP($C136,NHLE!$A$1:$P$327,14,0)</f>
        <v>1</v>
      </c>
      <c r="O136" s="63">
        <f>VLOOKUP($C136,NHLE!$A$1:$P$327,15,0)</f>
        <v>0</v>
      </c>
      <c r="P136" s="63">
        <f>VLOOKUP($C136,NHLE!$A$1:$P$327,16,0)</f>
        <v>0</v>
      </c>
      <c r="Q136" s="64"/>
      <c r="R136" s="62">
        <f>VLOOKUP($C136,'HAR Stats'!$E$4:$L$386,2,0)</f>
        <v>3</v>
      </c>
      <c r="S136" s="62">
        <f>VLOOKUP($C136,'HAR Stats'!$E$4:$L$386,3,0)</f>
        <v>5</v>
      </c>
      <c r="T136" s="62">
        <f>VLOOKUP($C136,'HAR Stats'!$E$4:$L$386,4,0)</f>
        <v>4</v>
      </c>
      <c r="U136" s="62">
        <f>VLOOKUP($C136,'HAR Stats'!$E$4:$L$386,5,0)</f>
        <v>0</v>
      </c>
      <c r="V136" s="62">
        <f>VLOOKUP($C136,'HAR Stats'!$E$4:$L$386,6,0)</f>
        <v>0</v>
      </c>
      <c r="W136" s="62">
        <f>VLOOKUP($C136,'HAR Stats'!$E$4:$L$386,7,0)</f>
        <v>0</v>
      </c>
      <c r="X136" s="62">
        <f>VLOOKUP($C136,'HAR Stats'!$E$4:$L$386,8,0)</f>
        <v>3</v>
      </c>
      <c r="Y136" s="62">
        <f t="shared" si="2"/>
        <v>15</v>
      </c>
      <c r="Z136" s="62" t="s">
        <v>671</v>
      </c>
      <c r="AA136" s="63">
        <f>VLOOKUP($C136,'Planning Applications_LBCs'!$B$2:$G$345,2,0)</f>
        <v>629</v>
      </c>
      <c r="AB136" s="63">
        <f>VLOOKUP($C136,'Planning Applications_LBCs'!$B$2:$G$345,3,0)</f>
        <v>-4.9848942598187312E-2</v>
      </c>
      <c r="AC136" s="63">
        <f>VLOOKUP($C136,'Planning Applications_LBCs'!$B$2:$G$345,4,0)</f>
        <v>31</v>
      </c>
      <c r="AD136" s="63">
        <f>VLOOKUP($C136,'Planning Applications_LBCs'!$B$2:$G$345,5,0)</f>
        <v>-0.39215686274509803</v>
      </c>
      <c r="AE136" s="63">
        <f>VLOOKUP($C136,'Planning Applications_LBCs'!$B$2:$G$345,6,0)</f>
        <v>0</v>
      </c>
      <c r="AF136" s="63">
        <f>VLOOKUP($C136,'LA Staffing'!$A:$D,2,0)</f>
        <v>0.8</v>
      </c>
      <c r="AG136" s="63" t="s">
        <v>1023</v>
      </c>
      <c r="AH136" s="99" t="str">
        <f>VLOOKUP($C136,'LA Staffing'!$A:$D,4,0)</f>
        <v>Advised by Cumbria County Council</v>
      </c>
    </row>
    <row r="137" spans="1:34" ht="17.649999999999999" customHeight="1">
      <c r="A137" s="61" t="s">
        <v>180</v>
      </c>
      <c r="B137" s="61" t="s">
        <v>181</v>
      </c>
      <c r="C137" s="62" t="s">
        <v>183</v>
      </c>
      <c r="D137" s="63">
        <f>VLOOKUP($C137,NHLE!$A$1:$P$327,4,0)</f>
        <v>8</v>
      </c>
      <c r="E137" s="63">
        <f>VLOOKUP($C137,NHLE!$A$1:$P$327,5,0)</f>
        <v>15</v>
      </c>
      <c r="F137" s="63">
        <f>VLOOKUP($C137,NHLE!$A$1:$P$327,6,0)</f>
        <v>249</v>
      </c>
      <c r="G137" s="63">
        <f>VLOOKUP($C137,NHLE!$A$1:$P$327,7,0)</f>
        <v>272</v>
      </c>
      <c r="H137" s="63">
        <f>VLOOKUP($C137,NHLE!$A$1:$P$327,8,0)</f>
        <v>4</v>
      </c>
      <c r="I137" s="63">
        <f>VLOOKUP($C137,NHLE!$A$1:$P$327,9,0)</f>
        <v>0</v>
      </c>
      <c r="J137" s="63">
        <f>VLOOKUP($C137,NHLE!$A$1:$P$327,10,0)</f>
        <v>0</v>
      </c>
      <c r="K137" s="63">
        <f>VLOOKUP($C137,NHLE!$A$1:$P$327,11,0)</f>
        <v>1</v>
      </c>
      <c r="L137" s="63">
        <f>VLOOKUP($C137,NHLE!$A$1:$P$327,12,0)</f>
        <v>1</v>
      </c>
      <c r="M137" s="63">
        <f>VLOOKUP($C137,NHLE!$A$1:$P$327,13,0)</f>
        <v>0</v>
      </c>
      <c r="N137" s="63">
        <f>VLOOKUP($C137,NHLE!$A$1:$P$327,14,0)</f>
        <v>0</v>
      </c>
      <c r="O137" s="63">
        <f>VLOOKUP($C137,NHLE!$A$1:$P$327,15,0)</f>
        <v>0</v>
      </c>
      <c r="P137" s="63">
        <f>VLOOKUP($C137,NHLE!$A$1:$P$327,16,0)</f>
        <v>0</v>
      </c>
      <c r="Q137" s="64"/>
      <c r="R137" s="62">
        <f>VLOOKUP($C137,'HAR Stats'!$E$4:$L$386,2,0)</f>
        <v>0</v>
      </c>
      <c r="S137" s="62">
        <f>VLOOKUP($C137,'HAR Stats'!$E$4:$L$386,3,0)</f>
        <v>1</v>
      </c>
      <c r="T137" s="62">
        <f>VLOOKUP($C137,'HAR Stats'!$E$4:$L$386,4,0)</f>
        <v>0</v>
      </c>
      <c r="U137" s="62">
        <f>VLOOKUP($C137,'HAR Stats'!$E$4:$L$386,5,0)</f>
        <v>0</v>
      </c>
      <c r="V137" s="62">
        <f>VLOOKUP($C137,'HAR Stats'!$E$4:$L$386,6,0)</f>
        <v>0</v>
      </c>
      <c r="W137" s="62">
        <f>VLOOKUP($C137,'HAR Stats'!$E$4:$L$386,7,0)</f>
        <v>0</v>
      </c>
      <c r="X137" s="62">
        <f>VLOOKUP($C137,'HAR Stats'!$E$4:$L$386,8,0)</f>
        <v>0</v>
      </c>
      <c r="Y137" s="62">
        <f t="shared" si="2"/>
        <v>1</v>
      </c>
      <c r="Z137" s="62" t="s">
        <v>671</v>
      </c>
      <c r="AA137" s="63">
        <f>VLOOKUP($C137,'Planning Applications_LBCs'!$B$2:$G$345,2,0)</f>
        <v>322</v>
      </c>
      <c r="AB137" s="63">
        <f>VLOOKUP($C137,'Planning Applications_LBCs'!$B$2:$G$345,3,0)</f>
        <v>5.921052631578947E-2</v>
      </c>
      <c r="AC137" s="63">
        <f>VLOOKUP($C137,'Planning Applications_LBCs'!$B$2:$G$345,4,0)</f>
        <v>18</v>
      </c>
      <c r="AD137" s="63">
        <f>VLOOKUP($C137,'Planning Applications_LBCs'!$B$2:$G$345,5,0)</f>
        <v>0.2857142857142857</v>
      </c>
      <c r="AE137" s="63">
        <f>VLOOKUP($C137,'Planning Applications_LBCs'!$B$2:$G$345,6,0)</f>
        <v>0</v>
      </c>
      <c r="AF137" s="63">
        <f>VLOOKUP($C137,'LA Staffing'!$A:$D,2,0)</f>
        <v>0.1</v>
      </c>
      <c r="AG137" s="63" t="s">
        <v>1023</v>
      </c>
      <c r="AH137" s="99" t="str">
        <f>VLOOKUP($C137,'LA Staffing'!$A:$D,4,0)</f>
        <v>Advised by Cumbria County Council</v>
      </c>
    </row>
    <row r="138" spans="1:34" ht="17.649999999999999" customHeight="1">
      <c r="A138" s="61" t="s">
        <v>180</v>
      </c>
      <c r="B138" s="61" t="s">
        <v>184</v>
      </c>
      <c r="C138" s="62" t="s">
        <v>185</v>
      </c>
      <c r="D138" s="63">
        <f>VLOOKUP($C138,NHLE!$A$1:$P$327,4,0)</f>
        <v>2</v>
      </c>
      <c r="E138" s="63">
        <f>VLOOKUP($C138,NHLE!$A$1:$P$327,5,0)</f>
        <v>17</v>
      </c>
      <c r="F138" s="63">
        <f>VLOOKUP($C138,NHLE!$A$1:$P$327,6,0)</f>
        <v>207</v>
      </c>
      <c r="G138" s="63">
        <f>VLOOKUP($C138,NHLE!$A$1:$P$327,7,0)</f>
        <v>226</v>
      </c>
      <c r="H138" s="63">
        <f>VLOOKUP($C138,NHLE!$A$1:$P$327,8,0)</f>
        <v>6</v>
      </c>
      <c r="I138" s="63">
        <f>VLOOKUP($C138,NHLE!$A$1:$P$327,9,0)</f>
        <v>0</v>
      </c>
      <c r="J138" s="63">
        <f>VLOOKUP($C138,NHLE!$A$1:$P$327,10,0)</f>
        <v>1</v>
      </c>
      <c r="K138" s="63">
        <f>VLOOKUP($C138,NHLE!$A$1:$P$327,11,0)</f>
        <v>5</v>
      </c>
      <c r="L138" s="63">
        <f>VLOOKUP($C138,NHLE!$A$1:$P$327,12,0)</f>
        <v>6</v>
      </c>
      <c r="M138" s="63">
        <f>VLOOKUP($C138,NHLE!$A$1:$P$327,13,0)</f>
        <v>0</v>
      </c>
      <c r="N138" s="63">
        <f>VLOOKUP($C138,NHLE!$A$1:$P$327,14,0)</f>
        <v>0</v>
      </c>
      <c r="O138" s="63">
        <f>VLOOKUP($C138,NHLE!$A$1:$P$327,15,0)</f>
        <v>0</v>
      </c>
      <c r="P138" s="63">
        <f>VLOOKUP($C138,NHLE!$A$1:$P$327,16,0)</f>
        <v>0</v>
      </c>
      <c r="Q138" s="64"/>
      <c r="R138" s="62">
        <f>VLOOKUP($C138,'HAR Stats'!$E$4:$L$386,2,0)</f>
        <v>1</v>
      </c>
      <c r="S138" s="62">
        <f>VLOOKUP($C138,'HAR Stats'!$E$4:$L$386,3,0)</f>
        <v>2</v>
      </c>
      <c r="T138" s="62">
        <f>VLOOKUP($C138,'HAR Stats'!$E$4:$L$386,4,0)</f>
        <v>0</v>
      </c>
      <c r="U138" s="62">
        <f>VLOOKUP($C138,'HAR Stats'!$E$4:$L$386,5,0)</f>
        <v>0</v>
      </c>
      <c r="V138" s="62">
        <f>VLOOKUP($C138,'HAR Stats'!$E$4:$L$386,6,0)</f>
        <v>0</v>
      </c>
      <c r="W138" s="62">
        <f>VLOOKUP($C138,'HAR Stats'!$E$4:$L$386,7,0)</f>
        <v>0</v>
      </c>
      <c r="X138" s="62">
        <f>VLOOKUP($C138,'HAR Stats'!$E$4:$L$386,8,0)</f>
        <v>2</v>
      </c>
      <c r="Y138" s="62">
        <f t="shared" si="2"/>
        <v>5</v>
      </c>
      <c r="Z138" s="62" t="s">
        <v>673</v>
      </c>
      <c r="AA138" s="63">
        <f>VLOOKUP($C138,'Planning Applications_LBCs'!$B$2:$G$345,2,0)</f>
        <v>683</v>
      </c>
      <c r="AB138" s="63">
        <f>VLOOKUP($C138,'Planning Applications_LBCs'!$B$2:$G$345,3,0)</f>
        <v>-6.8212824010914053E-2</v>
      </c>
      <c r="AC138" s="63">
        <f>VLOOKUP($C138,'Planning Applications_LBCs'!$B$2:$G$345,4,0)</f>
        <v>6</v>
      </c>
      <c r="AD138" s="63">
        <f>VLOOKUP($C138,'Planning Applications_LBCs'!$B$2:$G$345,5,0)</f>
        <v>-0.53846153846153844</v>
      </c>
      <c r="AE138" s="63">
        <f>VLOOKUP($C138,'Planning Applications_LBCs'!$B$2:$G$345,6,0)</f>
        <v>0</v>
      </c>
      <c r="AF138" s="63">
        <f>VLOOKUP($C138,'LA Staffing'!$A:$D,2,0)</f>
        <v>0.4</v>
      </c>
      <c r="AG138" s="63" t="str">
        <f>VLOOKUP($C138,'LA Staffing'!$A:$D,3,0)</f>
        <v>Down 0.6</v>
      </c>
      <c r="AH138" s="99" t="str">
        <f>VLOOKUP($C138,'LA Staffing'!$A:$D,4,0)</f>
        <v>Currently advised by Lancashire Archaeological Advisory Service</v>
      </c>
    </row>
    <row r="139" spans="1:34" ht="17.649999999999999" customHeight="1">
      <c r="A139" s="61" t="s">
        <v>180</v>
      </c>
      <c r="B139" s="61" t="s">
        <v>186</v>
      </c>
      <c r="C139" s="62" t="s">
        <v>187</v>
      </c>
      <c r="D139" s="63">
        <f>VLOOKUP($C139,NHLE!$A$1:$P$327,4,0)</f>
        <v>1</v>
      </c>
      <c r="E139" s="63">
        <f>VLOOKUP($C139,NHLE!$A$1:$P$327,5,0)</f>
        <v>5</v>
      </c>
      <c r="F139" s="63">
        <f>VLOOKUP($C139,NHLE!$A$1:$P$327,6,0)</f>
        <v>41</v>
      </c>
      <c r="G139" s="63">
        <f>VLOOKUP($C139,NHLE!$A$1:$P$327,7,0)</f>
        <v>47</v>
      </c>
      <c r="H139" s="63">
        <f>VLOOKUP($C139,NHLE!$A$1:$P$327,8,0)</f>
        <v>0</v>
      </c>
      <c r="I139" s="63">
        <f>VLOOKUP($C139,NHLE!$A$1:$P$327,9,0)</f>
        <v>0</v>
      </c>
      <c r="J139" s="63">
        <f>VLOOKUP($C139,NHLE!$A$1:$P$327,10,0)</f>
        <v>1</v>
      </c>
      <c r="K139" s="63">
        <f>VLOOKUP($C139,NHLE!$A$1:$P$327,11,0)</f>
        <v>0</v>
      </c>
      <c r="L139" s="63">
        <f>VLOOKUP($C139,NHLE!$A$1:$P$327,12,0)</f>
        <v>1</v>
      </c>
      <c r="M139" s="63">
        <f>VLOOKUP($C139,NHLE!$A$1:$P$327,13,0)</f>
        <v>0</v>
      </c>
      <c r="N139" s="63">
        <f>VLOOKUP($C139,NHLE!$A$1:$P$327,14,0)</f>
        <v>0</v>
      </c>
      <c r="O139" s="63">
        <f>VLOOKUP($C139,NHLE!$A$1:$P$327,15,0)</f>
        <v>0</v>
      </c>
      <c r="P139" s="63">
        <f>VLOOKUP($C139,NHLE!$A$1:$P$327,16,0)</f>
        <v>0</v>
      </c>
      <c r="Q139" s="64"/>
      <c r="R139" s="62">
        <f>VLOOKUP($C139,'HAR Stats'!$E$4:$L$386,2,0)</f>
        <v>2</v>
      </c>
      <c r="S139" s="62">
        <f>VLOOKUP($C139,'HAR Stats'!$E$4:$L$386,3,0)</f>
        <v>1</v>
      </c>
      <c r="T139" s="62">
        <f>VLOOKUP($C139,'HAR Stats'!$E$4:$L$386,4,0)</f>
        <v>0</v>
      </c>
      <c r="U139" s="62">
        <f>VLOOKUP($C139,'HAR Stats'!$E$4:$L$386,5,0)</f>
        <v>0</v>
      </c>
      <c r="V139" s="62">
        <f>VLOOKUP($C139,'HAR Stats'!$E$4:$L$386,6,0)</f>
        <v>0</v>
      </c>
      <c r="W139" s="62">
        <f>VLOOKUP($C139,'HAR Stats'!$E$4:$L$386,7,0)</f>
        <v>0</v>
      </c>
      <c r="X139" s="62">
        <f>VLOOKUP($C139,'HAR Stats'!$E$4:$L$386,8,0)</f>
        <v>0</v>
      </c>
      <c r="Y139" s="62">
        <f t="shared" si="2"/>
        <v>3</v>
      </c>
      <c r="Z139" s="62" t="s">
        <v>671</v>
      </c>
      <c r="AA139" s="63">
        <f>VLOOKUP($C139,'Planning Applications_LBCs'!$B$2:$G$345,2,0)</f>
        <v>442</v>
      </c>
      <c r="AB139" s="63">
        <f>VLOOKUP($C139,'Planning Applications_LBCs'!$B$2:$G$345,3,0)</f>
        <v>-8.8659793814432994E-2</v>
      </c>
      <c r="AC139" s="63">
        <f>VLOOKUP($C139,'Planning Applications_LBCs'!$B$2:$G$345,4,0)</f>
        <v>6</v>
      </c>
      <c r="AD139" s="63">
        <f>VLOOKUP($C139,'Planning Applications_LBCs'!$B$2:$G$345,5,0)</f>
        <v>-0.25</v>
      </c>
      <c r="AE139" s="63">
        <f>VLOOKUP($C139,'Planning Applications_LBCs'!$B$2:$G$345,6,0)</f>
        <v>0</v>
      </c>
      <c r="AF139" s="63">
        <f>VLOOKUP($C139,'LA Staffing'!$A:$D,2,0)</f>
        <v>1.1000000000000001</v>
      </c>
      <c r="AG139" s="63" t="s">
        <v>1023</v>
      </c>
      <c r="AH139" s="99" t="str">
        <f>VLOOKUP($C139,'LA Staffing'!$A:$D,4,0)</f>
        <v>Currently advised by Lancashire Archaeological Advisory Service</v>
      </c>
    </row>
    <row r="140" spans="1:34" ht="17.649999999999999" customHeight="1">
      <c r="A140" s="61" t="s">
        <v>180</v>
      </c>
      <c r="B140" s="61" t="s">
        <v>188</v>
      </c>
      <c r="C140" s="62" t="s">
        <v>189</v>
      </c>
      <c r="D140" s="63">
        <f>VLOOKUP($C140,NHLE!$A$1:$P$327,4,0)</f>
        <v>3</v>
      </c>
      <c r="E140" s="63">
        <f>VLOOKUP($C140,NHLE!$A$1:$P$327,5,0)</f>
        <v>17</v>
      </c>
      <c r="F140" s="63">
        <f>VLOOKUP($C140,NHLE!$A$1:$P$327,6,0)</f>
        <v>334</v>
      </c>
      <c r="G140" s="63">
        <f>VLOOKUP($C140,NHLE!$A$1:$P$327,7,0)</f>
        <v>354</v>
      </c>
      <c r="H140" s="63">
        <f>VLOOKUP($C140,NHLE!$A$1:$P$327,8,0)</f>
        <v>4</v>
      </c>
      <c r="I140" s="63">
        <f>VLOOKUP($C140,NHLE!$A$1:$P$327,9,0)</f>
        <v>0</v>
      </c>
      <c r="J140" s="63">
        <f>VLOOKUP($C140,NHLE!$A$1:$P$327,10,0)</f>
        <v>0</v>
      </c>
      <c r="K140" s="63">
        <f>VLOOKUP($C140,NHLE!$A$1:$P$327,11,0)</f>
        <v>6</v>
      </c>
      <c r="L140" s="63">
        <f>VLOOKUP($C140,NHLE!$A$1:$P$327,12,0)</f>
        <v>6</v>
      </c>
      <c r="M140" s="63">
        <f>VLOOKUP($C140,NHLE!$A$1:$P$327,13,0)</f>
        <v>0</v>
      </c>
      <c r="N140" s="63">
        <f>VLOOKUP($C140,NHLE!$A$1:$P$327,14,0)</f>
        <v>0</v>
      </c>
      <c r="O140" s="63">
        <f>VLOOKUP($C140,NHLE!$A$1:$P$327,15,0)</f>
        <v>0</v>
      </c>
      <c r="P140" s="63">
        <f>VLOOKUP($C140,NHLE!$A$1:$P$327,16,0)</f>
        <v>0</v>
      </c>
      <c r="Q140" s="64"/>
      <c r="R140" s="62">
        <f>VLOOKUP($C140,'HAR Stats'!$E$4:$L$386,2,0)</f>
        <v>1</v>
      </c>
      <c r="S140" s="62">
        <f>VLOOKUP($C140,'HAR Stats'!$E$4:$L$386,3,0)</f>
        <v>6</v>
      </c>
      <c r="T140" s="62">
        <f>VLOOKUP($C140,'HAR Stats'!$E$4:$L$386,4,0)</f>
        <v>0</v>
      </c>
      <c r="U140" s="62">
        <f>VLOOKUP($C140,'HAR Stats'!$E$4:$L$386,5,0)</f>
        <v>0</v>
      </c>
      <c r="V140" s="62">
        <f>VLOOKUP($C140,'HAR Stats'!$E$4:$L$386,6,0)</f>
        <v>0</v>
      </c>
      <c r="W140" s="62">
        <f>VLOOKUP($C140,'HAR Stats'!$E$4:$L$386,7,0)</f>
        <v>0</v>
      </c>
      <c r="X140" s="62">
        <f>VLOOKUP($C140,'HAR Stats'!$E$4:$L$386,8,0)</f>
        <v>2</v>
      </c>
      <c r="Y140" s="62">
        <f t="shared" si="2"/>
        <v>9</v>
      </c>
      <c r="Z140" s="62" t="s">
        <v>673</v>
      </c>
      <c r="AA140" s="63">
        <f>VLOOKUP($C140,'Planning Applications_LBCs'!$B$2:$G$345,2,0)</f>
        <v>1415</v>
      </c>
      <c r="AB140" s="63">
        <f>VLOOKUP($C140,'Planning Applications_LBCs'!$B$2:$G$345,3,0)</f>
        <v>-5.8549567531603459E-2</v>
      </c>
      <c r="AC140" s="63">
        <f>VLOOKUP($C140,'Planning Applications_LBCs'!$B$2:$G$345,4,0)</f>
        <v>39</v>
      </c>
      <c r="AD140" s="63">
        <f>VLOOKUP($C140,'Planning Applications_LBCs'!$B$2:$G$345,5,0)</f>
        <v>0.11428571428571428</v>
      </c>
      <c r="AE140" s="63">
        <f>VLOOKUP($C140,'Planning Applications_LBCs'!$B$2:$G$345,6,0)</f>
        <v>2</v>
      </c>
      <c r="AF140" s="63">
        <f>VLOOKUP($C140,'LA Staffing'!$A:$D,2,0)</f>
        <v>0.05</v>
      </c>
      <c r="AG140" s="63" t="s">
        <v>1023</v>
      </c>
      <c r="AH140" s="99" t="str">
        <f>VLOOKUP($C140,'LA Staffing'!$A:$D,4,0)</f>
        <v>Advised by Greater Manchester</v>
      </c>
    </row>
    <row r="141" spans="1:34" ht="17.649999999999999" customHeight="1">
      <c r="A141" s="61" t="s">
        <v>180</v>
      </c>
      <c r="B141" s="61" t="s">
        <v>190</v>
      </c>
      <c r="C141" s="62" t="s">
        <v>191</v>
      </c>
      <c r="D141" s="63">
        <f>VLOOKUP($C141,NHLE!$A$1:$P$327,4,0)</f>
        <v>5</v>
      </c>
      <c r="E141" s="63">
        <f>VLOOKUP($C141,NHLE!$A$1:$P$327,5,0)</f>
        <v>14</v>
      </c>
      <c r="F141" s="63">
        <f>VLOOKUP($C141,NHLE!$A$1:$P$327,6,0)</f>
        <v>288</v>
      </c>
      <c r="G141" s="63">
        <f>VLOOKUP($C141,NHLE!$A$1:$P$327,7,0)</f>
        <v>307</v>
      </c>
      <c r="H141" s="63">
        <f>VLOOKUP($C141,NHLE!$A$1:$P$327,8,0)</f>
        <v>22</v>
      </c>
      <c r="I141" s="63">
        <f>VLOOKUP($C141,NHLE!$A$1:$P$327,9,0)</f>
        <v>0</v>
      </c>
      <c r="J141" s="63">
        <f>VLOOKUP($C141,NHLE!$A$1:$P$327,10,0)</f>
        <v>0</v>
      </c>
      <c r="K141" s="63">
        <f>VLOOKUP($C141,NHLE!$A$1:$P$327,11,0)</f>
        <v>5</v>
      </c>
      <c r="L141" s="63">
        <f>VLOOKUP($C141,NHLE!$A$1:$P$327,12,0)</f>
        <v>5</v>
      </c>
      <c r="M141" s="63">
        <f>VLOOKUP($C141,NHLE!$A$1:$P$327,13,0)</f>
        <v>0</v>
      </c>
      <c r="N141" s="63">
        <f>VLOOKUP($C141,NHLE!$A$1:$P$327,14,0)</f>
        <v>0</v>
      </c>
      <c r="O141" s="63">
        <f>VLOOKUP($C141,NHLE!$A$1:$P$327,15,0)</f>
        <v>0</v>
      </c>
      <c r="P141" s="63">
        <f>VLOOKUP($C141,NHLE!$A$1:$P$327,16,0)</f>
        <v>0</v>
      </c>
      <c r="Q141" s="64"/>
      <c r="R141" s="62">
        <f>VLOOKUP($C141,'HAR Stats'!$E$4:$L$386,2,0)</f>
        <v>5</v>
      </c>
      <c r="S141" s="62">
        <f>VLOOKUP($C141,'HAR Stats'!$E$4:$L$386,3,0)</f>
        <v>0</v>
      </c>
      <c r="T141" s="62">
        <f>VLOOKUP($C141,'HAR Stats'!$E$4:$L$386,4,0)</f>
        <v>0</v>
      </c>
      <c r="U141" s="62">
        <f>VLOOKUP($C141,'HAR Stats'!$E$4:$L$386,5,0)</f>
        <v>0</v>
      </c>
      <c r="V141" s="62">
        <f>VLOOKUP($C141,'HAR Stats'!$E$4:$L$386,6,0)</f>
        <v>0</v>
      </c>
      <c r="W141" s="62">
        <f>VLOOKUP($C141,'HAR Stats'!$E$4:$L$386,7,0)</f>
        <v>0</v>
      </c>
      <c r="X141" s="62">
        <f>VLOOKUP($C141,'HAR Stats'!$E$4:$L$386,8,0)</f>
        <v>3</v>
      </c>
      <c r="Y141" s="62">
        <f t="shared" si="2"/>
        <v>8</v>
      </c>
      <c r="Z141" s="62" t="s">
        <v>671</v>
      </c>
      <c r="AA141" s="63">
        <f>VLOOKUP($C141,'Planning Applications_LBCs'!$B$2:$G$345,2,0)</f>
        <v>342</v>
      </c>
      <c r="AB141" s="63">
        <f>VLOOKUP($C141,'Planning Applications_LBCs'!$B$2:$G$345,3,0)</f>
        <v>-5.8139534883720929E-3</v>
      </c>
      <c r="AC141" s="63">
        <f>VLOOKUP($C141,'Planning Applications_LBCs'!$B$2:$G$345,4,0)</f>
        <v>23</v>
      </c>
      <c r="AD141" s="63">
        <f>VLOOKUP($C141,'Planning Applications_LBCs'!$B$2:$G$345,5,0)</f>
        <v>0.91666666666666663</v>
      </c>
      <c r="AE141" s="63">
        <f>VLOOKUP($C141,'Planning Applications_LBCs'!$B$2:$G$345,6,0)</f>
        <v>6</v>
      </c>
      <c r="AF141" s="63">
        <f>VLOOKUP($C141,'LA Staffing'!$A:$D,2,0)</f>
        <v>0.75</v>
      </c>
      <c r="AG141" s="63" t="s">
        <v>1023</v>
      </c>
      <c r="AH141" s="99" t="str">
        <f>VLOOKUP($C141,'LA Staffing'!$A:$D,4,0)</f>
        <v>Currently advised by Lancashire Archaeological Advisory Service</v>
      </c>
    </row>
    <row r="142" spans="1:34" ht="17.649999999999999" customHeight="1">
      <c r="A142" s="61" t="s">
        <v>180</v>
      </c>
      <c r="B142" s="61" t="s">
        <v>192</v>
      </c>
      <c r="C142" s="62" t="s">
        <v>193</v>
      </c>
      <c r="D142" s="63">
        <f>VLOOKUP($C142,NHLE!$A$1:$P$327,4,0)</f>
        <v>5</v>
      </c>
      <c r="E142" s="63">
        <f>VLOOKUP($C142,NHLE!$A$1:$P$327,5,0)</f>
        <v>10</v>
      </c>
      <c r="F142" s="63">
        <f>VLOOKUP($C142,NHLE!$A$1:$P$327,6,0)</f>
        <v>226</v>
      </c>
      <c r="G142" s="63">
        <f>VLOOKUP($C142,NHLE!$A$1:$P$327,7,0)</f>
        <v>241</v>
      </c>
      <c r="H142" s="63">
        <f>VLOOKUP($C142,NHLE!$A$1:$P$327,8,0)</f>
        <v>4</v>
      </c>
      <c r="I142" s="63">
        <f>VLOOKUP($C142,NHLE!$A$1:$P$327,9,0)</f>
        <v>0</v>
      </c>
      <c r="J142" s="63">
        <f>VLOOKUP($C142,NHLE!$A$1:$P$327,10,0)</f>
        <v>0</v>
      </c>
      <c r="K142" s="63">
        <f>VLOOKUP($C142,NHLE!$A$1:$P$327,11,0)</f>
        <v>0</v>
      </c>
      <c r="L142" s="63">
        <f>VLOOKUP($C142,NHLE!$A$1:$P$327,12,0)</f>
        <v>0</v>
      </c>
      <c r="M142" s="63">
        <f>VLOOKUP($C142,NHLE!$A$1:$P$327,13,0)</f>
        <v>0</v>
      </c>
      <c r="N142" s="63">
        <f>VLOOKUP($C142,NHLE!$A$1:$P$327,14,0)</f>
        <v>0</v>
      </c>
      <c r="O142" s="63">
        <f>VLOOKUP($C142,NHLE!$A$1:$P$327,15,0)</f>
        <v>0</v>
      </c>
      <c r="P142" s="63">
        <f>VLOOKUP($C142,NHLE!$A$1:$P$327,16,0)</f>
        <v>0</v>
      </c>
      <c r="Q142" s="64"/>
      <c r="R142" s="62">
        <f>VLOOKUP($C142,'HAR Stats'!$E$4:$L$386,2,0)</f>
        <v>1</v>
      </c>
      <c r="S142" s="62">
        <f>VLOOKUP($C142,'HAR Stats'!$E$4:$L$386,3,0)</f>
        <v>3</v>
      </c>
      <c r="T142" s="62">
        <f>VLOOKUP($C142,'HAR Stats'!$E$4:$L$386,4,0)</f>
        <v>0</v>
      </c>
      <c r="U142" s="62">
        <f>VLOOKUP($C142,'HAR Stats'!$E$4:$L$386,5,0)</f>
        <v>0</v>
      </c>
      <c r="V142" s="62">
        <f>VLOOKUP($C142,'HAR Stats'!$E$4:$L$386,6,0)</f>
        <v>0</v>
      </c>
      <c r="W142" s="62">
        <f>VLOOKUP($C142,'HAR Stats'!$E$4:$L$386,7,0)</f>
        <v>0</v>
      </c>
      <c r="X142" s="62">
        <f>VLOOKUP($C142,'HAR Stats'!$E$4:$L$386,8,0)</f>
        <v>2</v>
      </c>
      <c r="Y142" s="62">
        <f t="shared" si="2"/>
        <v>6</v>
      </c>
      <c r="Z142" s="62" t="s">
        <v>671</v>
      </c>
      <c r="AA142" s="63">
        <f>VLOOKUP($C142,'Planning Applications_LBCs'!$B$2:$G$345,2,0)</f>
        <v>952</v>
      </c>
      <c r="AB142" s="63">
        <f>VLOOKUP($C142,'Planning Applications_LBCs'!$B$2:$G$345,3,0)</f>
        <v>-9.1603053435114504E-2</v>
      </c>
      <c r="AC142" s="63">
        <f>VLOOKUP($C142,'Planning Applications_LBCs'!$B$2:$G$345,4,0)</f>
        <v>18</v>
      </c>
      <c r="AD142" s="63">
        <f>VLOOKUP($C142,'Planning Applications_LBCs'!$B$2:$G$345,5,0)</f>
        <v>0.2</v>
      </c>
      <c r="AE142" s="63">
        <f>VLOOKUP($C142,'Planning Applications_LBCs'!$B$2:$G$345,6,0)</f>
        <v>0</v>
      </c>
      <c r="AF142" s="63">
        <f>VLOOKUP($C142,'LA Staffing'!$A:$D,2,0)</f>
        <v>0.3</v>
      </c>
      <c r="AG142" s="63" t="s">
        <v>1023</v>
      </c>
      <c r="AH142" s="99" t="str">
        <f>VLOOKUP($C142,'LA Staffing'!$A:$D,4,0)</f>
        <v>Advised by Greater Manchester</v>
      </c>
    </row>
    <row r="143" spans="1:34" ht="17.649999999999999" customHeight="1">
      <c r="A143" s="61" t="s">
        <v>180</v>
      </c>
      <c r="B143" s="61" t="s">
        <v>181</v>
      </c>
      <c r="C143" s="62" t="s">
        <v>194</v>
      </c>
      <c r="D143" s="63">
        <f>VLOOKUP($C143,NHLE!$A$1:$P$327,4,0)</f>
        <v>55</v>
      </c>
      <c r="E143" s="63">
        <f>VLOOKUP($C143,NHLE!$A$1:$P$327,5,0)</f>
        <v>70</v>
      </c>
      <c r="F143" s="63">
        <f>VLOOKUP($C143,NHLE!$A$1:$P$327,6,0)</f>
        <v>1031</v>
      </c>
      <c r="G143" s="63">
        <f>VLOOKUP($C143,NHLE!$A$1:$P$327,7,0)</f>
        <v>1156</v>
      </c>
      <c r="H143" s="63">
        <f>VLOOKUP($C143,NHLE!$A$1:$P$327,8,0)</f>
        <v>166</v>
      </c>
      <c r="I143" s="63">
        <f>VLOOKUP($C143,NHLE!$A$1:$P$327,9,0)</f>
        <v>1</v>
      </c>
      <c r="J143" s="63">
        <f>VLOOKUP($C143,NHLE!$A$1:$P$327,10,0)</f>
        <v>0</v>
      </c>
      <c r="K143" s="63">
        <f>VLOOKUP($C143,NHLE!$A$1:$P$327,11,0)</f>
        <v>2</v>
      </c>
      <c r="L143" s="63">
        <f>VLOOKUP($C143,NHLE!$A$1:$P$327,12,0)</f>
        <v>3</v>
      </c>
      <c r="M143" s="63">
        <f>VLOOKUP($C143,NHLE!$A$1:$P$327,13,0)</f>
        <v>1</v>
      </c>
      <c r="N143" s="63">
        <f>VLOOKUP($C143,NHLE!$A$1:$P$327,14,0)</f>
        <v>1</v>
      </c>
      <c r="O143" s="63">
        <f>VLOOKUP($C143,NHLE!$A$1:$P$327,15,0)</f>
        <v>1</v>
      </c>
      <c r="P143" s="63">
        <f>VLOOKUP($C143,NHLE!$A$1:$P$327,16,0)</f>
        <v>0</v>
      </c>
      <c r="Q143" s="64"/>
      <c r="R143" s="62">
        <f>VLOOKUP($C143,'HAR Stats'!$E$4:$L$386,2,0)</f>
        <v>6</v>
      </c>
      <c r="S143" s="62">
        <f>VLOOKUP($C143,'HAR Stats'!$E$4:$L$386,3,0)</f>
        <v>3</v>
      </c>
      <c r="T143" s="62">
        <f>VLOOKUP($C143,'HAR Stats'!$E$4:$L$386,4,0)</f>
        <v>13</v>
      </c>
      <c r="U143" s="62">
        <f>VLOOKUP($C143,'HAR Stats'!$E$4:$L$386,5,0)</f>
        <v>0</v>
      </c>
      <c r="V143" s="62">
        <f>VLOOKUP($C143,'HAR Stats'!$E$4:$L$386,6,0)</f>
        <v>0</v>
      </c>
      <c r="W143" s="62">
        <f>VLOOKUP($C143,'HAR Stats'!$E$4:$L$386,7,0)</f>
        <v>0</v>
      </c>
      <c r="X143" s="62">
        <f>VLOOKUP($C143,'HAR Stats'!$E$4:$L$386,8,0)</f>
        <v>2</v>
      </c>
      <c r="Y143" s="62">
        <f t="shared" si="2"/>
        <v>24</v>
      </c>
      <c r="Z143" s="62" t="s">
        <v>673</v>
      </c>
      <c r="AA143" s="63">
        <f>VLOOKUP($C143,'Planning Applications_LBCs'!$B$2:$G$345,2,0)</f>
        <v>862</v>
      </c>
      <c r="AB143" s="63">
        <f>VLOOKUP($C143,'Planning Applications_LBCs'!$B$2:$G$345,3,0)</f>
        <v>3.4924330616996507E-3</v>
      </c>
      <c r="AC143" s="63">
        <f>VLOOKUP($C143,'Planning Applications_LBCs'!$B$2:$G$345,4,0)</f>
        <v>90</v>
      </c>
      <c r="AD143" s="63">
        <f>VLOOKUP($C143,'Planning Applications_LBCs'!$B$2:$G$345,5,0)</f>
        <v>9.7560975609756101E-2</v>
      </c>
      <c r="AE143" s="63">
        <f>VLOOKUP($C143,'Planning Applications_LBCs'!$B$2:$G$345,6,0)</f>
        <v>0</v>
      </c>
      <c r="AF143" s="63">
        <f>VLOOKUP($C143,'LA Staffing'!$A:$D,2,0)</f>
        <v>1</v>
      </c>
      <c r="AG143" s="63">
        <f>VLOOKUP($C143,'LA Staffing'!$A:$D,3,0)</f>
        <v>1</v>
      </c>
      <c r="AH143" s="99" t="str">
        <f>VLOOKUP($C143,'LA Staffing'!$A:$D,4,0)</f>
        <v>Advised by Cumbria County Council</v>
      </c>
    </row>
    <row r="144" spans="1:34" ht="17.649999999999999" customHeight="1">
      <c r="A144" s="61" t="s">
        <v>180</v>
      </c>
      <c r="B144" s="61" t="s">
        <v>195</v>
      </c>
      <c r="C144" s="62" t="s">
        <v>196</v>
      </c>
      <c r="D144" s="63">
        <f>VLOOKUP($C144,NHLE!$A$1:$P$327,4,0)</f>
        <v>48</v>
      </c>
      <c r="E144" s="63">
        <f>VLOOKUP($C144,NHLE!$A$1:$P$327,5,0)</f>
        <v>181</v>
      </c>
      <c r="F144" s="63">
        <f>VLOOKUP($C144,NHLE!$A$1:$P$327,6,0)</f>
        <v>2413</v>
      </c>
      <c r="G144" s="63">
        <f>VLOOKUP($C144,NHLE!$A$1:$P$327,7,0)</f>
        <v>2642</v>
      </c>
      <c r="H144" s="63">
        <f>VLOOKUP($C144,NHLE!$A$1:$P$327,8,0)</f>
        <v>106</v>
      </c>
      <c r="I144" s="63">
        <f>VLOOKUP($C144,NHLE!$A$1:$P$327,9,0)</f>
        <v>0</v>
      </c>
      <c r="J144" s="63">
        <f>VLOOKUP($C144,NHLE!$A$1:$P$327,10,0)</f>
        <v>6</v>
      </c>
      <c r="K144" s="63">
        <f>VLOOKUP($C144,NHLE!$A$1:$P$327,11,0)</f>
        <v>11</v>
      </c>
      <c r="L144" s="63">
        <f>VLOOKUP($C144,NHLE!$A$1:$P$327,12,0)</f>
        <v>17</v>
      </c>
      <c r="M144" s="63">
        <f>VLOOKUP($C144,NHLE!$A$1:$P$327,13,0)</f>
        <v>0</v>
      </c>
      <c r="N144" s="63">
        <f>VLOOKUP($C144,NHLE!$A$1:$P$327,14,0)</f>
        <v>0</v>
      </c>
      <c r="O144" s="63">
        <f>VLOOKUP($C144,NHLE!$A$1:$P$327,15,0)</f>
        <v>1</v>
      </c>
      <c r="P144" s="63">
        <f>VLOOKUP($C144,NHLE!$A$1:$P$327,16,0)</f>
        <v>0</v>
      </c>
      <c r="Q144" s="64"/>
      <c r="R144" s="62">
        <f>VLOOKUP($C144,'HAR Stats'!$E$4:$L$386,2,0)</f>
        <v>8</v>
      </c>
      <c r="S144" s="62">
        <f>VLOOKUP($C144,'HAR Stats'!$E$4:$L$386,3,0)</f>
        <v>4</v>
      </c>
      <c r="T144" s="62">
        <f>VLOOKUP($C144,'HAR Stats'!$E$4:$L$386,4,0)</f>
        <v>5</v>
      </c>
      <c r="U144" s="62">
        <f>VLOOKUP($C144,'HAR Stats'!$E$4:$L$386,5,0)</f>
        <v>1</v>
      </c>
      <c r="V144" s="62">
        <f>VLOOKUP($C144,'HAR Stats'!$E$4:$L$386,6,0)</f>
        <v>0</v>
      </c>
      <c r="W144" s="62">
        <f>VLOOKUP($C144,'HAR Stats'!$E$4:$L$386,7,0)</f>
        <v>0</v>
      </c>
      <c r="X144" s="62">
        <f>VLOOKUP($C144,'HAR Stats'!$E$4:$L$386,8,0)</f>
        <v>3</v>
      </c>
      <c r="Y144" s="62">
        <f t="shared" si="2"/>
        <v>21</v>
      </c>
      <c r="Z144" s="62" t="s">
        <v>671</v>
      </c>
      <c r="AA144" s="63">
        <f>VLOOKUP($C144,'Planning Applications_LBCs'!$B$2:$G$345,2,0)</f>
        <v>3702</v>
      </c>
      <c r="AB144" s="63">
        <f>VLOOKUP($C144,'Planning Applications_LBCs'!$B$2:$G$345,3,0)</f>
        <v>-5.7535641547861505E-2</v>
      </c>
      <c r="AC144" s="63">
        <f>VLOOKUP($C144,'Planning Applications_LBCs'!$B$2:$G$345,4,0)</f>
        <v>201</v>
      </c>
      <c r="AD144" s="63">
        <f>VLOOKUP($C144,'Planning Applications_LBCs'!$B$2:$G$345,5,0)</f>
        <v>0.1043956043956044</v>
      </c>
      <c r="AE144" s="63">
        <f>VLOOKUP($C144,'Planning Applications_LBCs'!$B$2:$G$345,6,0)</f>
        <v>11</v>
      </c>
      <c r="AF144" s="63">
        <f>VLOOKUP($C144,'LA Staffing'!$A:$D,2,0)</f>
        <v>3.6</v>
      </c>
      <c r="AG144" s="63" t="str">
        <f>VLOOKUP($C144,'LA Staffing'!$A:$D,3,0)</f>
        <v>Up 0.1</v>
      </c>
      <c r="AH144" s="99" t="str">
        <f>VLOOKUP($C144,'LA Staffing'!$A:$D,4,0)</f>
        <v>Advised by Cheshire Archaeology Planning Advisory Service</v>
      </c>
    </row>
    <row r="145" spans="1:34" ht="17.649999999999999" customHeight="1">
      <c r="A145" s="61" t="s">
        <v>180</v>
      </c>
      <c r="B145" s="61" t="s">
        <v>197</v>
      </c>
      <c r="C145" s="62" t="s">
        <v>198</v>
      </c>
      <c r="D145" s="63">
        <f>VLOOKUP($C145,NHLE!$A$1:$P$327,4,0)</f>
        <v>86</v>
      </c>
      <c r="E145" s="63">
        <f>VLOOKUP($C145,NHLE!$A$1:$P$327,5,0)</f>
        <v>176</v>
      </c>
      <c r="F145" s="63">
        <f>VLOOKUP($C145,NHLE!$A$1:$P$327,6,0)</f>
        <v>2252</v>
      </c>
      <c r="G145" s="63">
        <f>VLOOKUP($C145,NHLE!$A$1:$P$327,7,0)</f>
        <v>2514</v>
      </c>
      <c r="H145" s="63">
        <f>VLOOKUP($C145,NHLE!$A$1:$P$327,8,0)</f>
        <v>118</v>
      </c>
      <c r="I145" s="63">
        <f>VLOOKUP($C145,NHLE!$A$1:$P$327,9,0)</f>
        <v>0</v>
      </c>
      <c r="J145" s="63">
        <f>VLOOKUP($C145,NHLE!$A$1:$P$327,10,0)</f>
        <v>3</v>
      </c>
      <c r="K145" s="63">
        <f>VLOOKUP($C145,NHLE!$A$1:$P$327,11,0)</f>
        <v>4</v>
      </c>
      <c r="L145" s="63">
        <f>VLOOKUP($C145,NHLE!$A$1:$P$327,12,0)</f>
        <v>7</v>
      </c>
      <c r="M145" s="63">
        <f>VLOOKUP($C145,NHLE!$A$1:$P$327,13,0)</f>
        <v>0</v>
      </c>
      <c r="N145" s="63">
        <f>VLOOKUP($C145,NHLE!$A$1:$P$327,14,0)</f>
        <v>0</v>
      </c>
      <c r="O145" s="63">
        <f>VLOOKUP($C145,NHLE!$A$1:$P$327,15,0)</f>
        <v>1</v>
      </c>
      <c r="P145" s="63">
        <f>VLOOKUP($C145,NHLE!$A$1:$P$327,16,0)</f>
        <v>0</v>
      </c>
      <c r="Q145" s="64"/>
      <c r="R145" s="62">
        <f>VLOOKUP($C145,'HAR Stats'!$E$4:$L$386,2,0)</f>
        <v>9</v>
      </c>
      <c r="S145" s="62">
        <f>VLOOKUP($C145,'HAR Stats'!$E$4:$L$386,3,0)</f>
        <v>4</v>
      </c>
      <c r="T145" s="62">
        <f>VLOOKUP($C145,'HAR Stats'!$E$4:$L$386,4,0)</f>
        <v>9</v>
      </c>
      <c r="U145" s="62">
        <f>VLOOKUP($C145,'HAR Stats'!$E$4:$L$386,5,0)</f>
        <v>0</v>
      </c>
      <c r="V145" s="62">
        <f>VLOOKUP($C145,'HAR Stats'!$E$4:$L$386,6,0)</f>
        <v>0</v>
      </c>
      <c r="W145" s="62">
        <f>VLOOKUP($C145,'HAR Stats'!$E$4:$L$386,7,0)</f>
        <v>0</v>
      </c>
      <c r="X145" s="62">
        <f>VLOOKUP($C145,'HAR Stats'!$E$4:$L$386,8,0)</f>
        <v>1</v>
      </c>
      <c r="Y145" s="62">
        <f t="shared" si="2"/>
        <v>23</v>
      </c>
      <c r="Z145" s="62" t="s">
        <v>671</v>
      </c>
      <c r="AA145" s="63">
        <f>VLOOKUP($C145,'Planning Applications_LBCs'!$B$2:$G$345,2,0)</f>
        <v>2750</v>
      </c>
      <c r="AB145" s="63">
        <f>VLOOKUP($C145,'Planning Applications_LBCs'!$B$2:$G$345,3,0)</f>
        <v>-5.4657958061189414E-2</v>
      </c>
      <c r="AC145" s="63">
        <f>VLOOKUP($C145,'Planning Applications_LBCs'!$B$2:$G$345,4,0)</f>
        <v>206</v>
      </c>
      <c r="AD145" s="63">
        <f>VLOOKUP($C145,'Planning Applications_LBCs'!$B$2:$G$345,5,0)</f>
        <v>9.8039215686274508E-3</v>
      </c>
      <c r="AE145" s="63">
        <f>VLOOKUP($C145,'Planning Applications_LBCs'!$B$2:$G$345,6,0)</f>
        <v>0</v>
      </c>
      <c r="AF145" s="63">
        <f>VLOOKUP($C145,'LA Staffing'!$A:$D,2,0)</f>
        <v>1.9</v>
      </c>
      <c r="AG145" s="63" t="s">
        <v>1023</v>
      </c>
      <c r="AH145" s="99" t="str">
        <f>VLOOKUP($C145,'LA Staffing'!$A:$D,4,0)</f>
        <v>Advised by Cheshire Archaeology Planning Advisory Service</v>
      </c>
    </row>
    <row r="146" spans="1:34" ht="17.649999999999999" customHeight="1">
      <c r="A146" s="61" t="s">
        <v>180</v>
      </c>
      <c r="B146" s="61" t="s">
        <v>190</v>
      </c>
      <c r="C146" s="62" t="s">
        <v>199</v>
      </c>
      <c r="D146" s="63">
        <f>VLOOKUP($C146,NHLE!$A$1:$P$327,4,0)</f>
        <v>5</v>
      </c>
      <c r="E146" s="63">
        <f>VLOOKUP($C146,NHLE!$A$1:$P$327,5,0)</f>
        <v>26</v>
      </c>
      <c r="F146" s="63">
        <f>VLOOKUP($C146,NHLE!$A$1:$P$327,6,0)</f>
        <v>398</v>
      </c>
      <c r="G146" s="63">
        <f>VLOOKUP($C146,NHLE!$A$1:$P$327,7,0)</f>
        <v>429</v>
      </c>
      <c r="H146" s="63">
        <f>VLOOKUP($C146,NHLE!$A$1:$P$327,8,0)</f>
        <v>10</v>
      </c>
      <c r="I146" s="63">
        <f>VLOOKUP($C146,NHLE!$A$1:$P$327,9,0)</f>
        <v>0</v>
      </c>
      <c r="J146" s="63">
        <f>VLOOKUP($C146,NHLE!$A$1:$P$327,10,0)</f>
        <v>0</v>
      </c>
      <c r="K146" s="63">
        <f>VLOOKUP($C146,NHLE!$A$1:$P$327,11,0)</f>
        <v>5</v>
      </c>
      <c r="L146" s="63">
        <f>VLOOKUP($C146,NHLE!$A$1:$P$327,12,0)</f>
        <v>5</v>
      </c>
      <c r="M146" s="63">
        <f>VLOOKUP($C146,NHLE!$A$1:$P$327,13,0)</f>
        <v>0</v>
      </c>
      <c r="N146" s="63">
        <f>VLOOKUP($C146,NHLE!$A$1:$P$327,14,0)</f>
        <v>0</v>
      </c>
      <c r="O146" s="63">
        <f>VLOOKUP($C146,NHLE!$A$1:$P$327,15,0)</f>
        <v>0</v>
      </c>
      <c r="P146" s="63">
        <f>VLOOKUP($C146,NHLE!$A$1:$P$327,16,0)</f>
        <v>0</v>
      </c>
      <c r="Q146" s="64"/>
      <c r="R146" s="62">
        <f>VLOOKUP($C146,'HAR Stats'!$E$4:$L$386,2,0)</f>
        <v>2</v>
      </c>
      <c r="S146" s="62">
        <f>VLOOKUP($C146,'HAR Stats'!$E$4:$L$386,3,0)</f>
        <v>1</v>
      </c>
      <c r="T146" s="62">
        <f>VLOOKUP($C146,'HAR Stats'!$E$4:$L$386,4,0)</f>
        <v>2</v>
      </c>
      <c r="U146" s="62">
        <f>VLOOKUP($C146,'HAR Stats'!$E$4:$L$386,5,0)</f>
        <v>0</v>
      </c>
      <c r="V146" s="62">
        <f>VLOOKUP($C146,'HAR Stats'!$E$4:$L$386,6,0)</f>
        <v>0</v>
      </c>
      <c r="W146" s="62">
        <f>VLOOKUP($C146,'HAR Stats'!$E$4:$L$386,7,0)</f>
        <v>0</v>
      </c>
      <c r="X146" s="62">
        <f>VLOOKUP($C146,'HAR Stats'!$E$4:$L$386,8,0)</f>
        <v>0</v>
      </c>
      <c r="Y146" s="62">
        <f t="shared" si="2"/>
        <v>5</v>
      </c>
      <c r="Z146" s="62" t="s">
        <v>673</v>
      </c>
      <c r="AA146" s="63">
        <f>VLOOKUP($C146,'Planning Applications_LBCs'!$B$2:$G$345,2,0)</f>
        <v>665</v>
      </c>
      <c r="AB146" s="63">
        <f>VLOOKUP($C146,'Planning Applications_LBCs'!$B$2:$G$345,3,0)</f>
        <v>1.3719512195121951E-2</v>
      </c>
      <c r="AC146" s="63">
        <f>VLOOKUP($C146,'Planning Applications_LBCs'!$B$2:$G$345,4,0)</f>
        <v>14</v>
      </c>
      <c r="AD146" s="63">
        <f>VLOOKUP($C146,'Planning Applications_LBCs'!$B$2:$G$345,5,0)</f>
        <v>-0.3</v>
      </c>
      <c r="AE146" s="63">
        <f>VLOOKUP($C146,'Planning Applications_LBCs'!$B$2:$G$345,6,0)</f>
        <v>1</v>
      </c>
      <c r="AF146" s="63">
        <f>VLOOKUP($C146,'LA Staffing'!$A:$D,2,0)</f>
        <v>1</v>
      </c>
      <c r="AG146" s="63" t="s">
        <v>1023</v>
      </c>
      <c r="AH146" s="99" t="str">
        <f>VLOOKUP($C146,'LA Staffing'!$A:$D,4,0)</f>
        <v>Currently advised by Lancashire Archaeological Advisory Service</v>
      </c>
    </row>
    <row r="147" spans="1:34" ht="17.649999999999999" customHeight="1">
      <c r="A147" s="61" t="s">
        <v>180</v>
      </c>
      <c r="B147" s="61" t="s">
        <v>181</v>
      </c>
      <c r="C147" s="62" t="s">
        <v>200</v>
      </c>
      <c r="D147" s="63">
        <f>VLOOKUP($C147,NHLE!$A$1:$P$327,4,0)</f>
        <v>14</v>
      </c>
      <c r="E147" s="63">
        <f>VLOOKUP($C147,NHLE!$A$1:$P$327,5,0)</f>
        <v>30</v>
      </c>
      <c r="F147" s="63">
        <f>VLOOKUP($C147,NHLE!$A$1:$P$327,6,0)</f>
        <v>438</v>
      </c>
      <c r="G147" s="63">
        <f>VLOOKUP($C147,NHLE!$A$1:$P$327,7,0)</f>
        <v>482</v>
      </c>
      <c r="H147" s="63">
        <f>VLOOKUP($C147,NHLE!$A$1:$P$327,8,0)</f>
        <v>126</v>
      </c>
      <c r="I147" s="63">
        <f>VLOOKUP($C147,NHLE!$A$1:$P$327,9,0)</f>
        <v>0</v>
      </c>
      <c r="J147" s="63">
        <f>VLOOKUP($C147,NHLE!$A$1:$P$327,10,0)</f>
        <v>1</v>
      </c>
      <c r="K147" s="63">
        <f>VLOOKUP($C147,NHLE!$A$1:$P$327,11,0)</f>
        <v>0</v>
      </c>
      <c r="L147" s="63">
        <f>VLOOKUP($C147,NHLE!$A$1:$P$327,12,0)</f>
        <v>1</v>
      </c>
      <c r="M147" s="63">
        <f>VLOOKUP($C147,NHLE!$A$1:$P$327,13,0)</f>
        <v>2</v>
      </c>
      <c r="N147" s="63">
        <f>VLOOKUP($C147,NHLE!$A$1:$P$327,14,0)</f>
        <v>0</v>
      </c>
      <c r="O147" s="63">
        <f>VLOOKUP($C147,NHLE!$A$1:$P$327,15,0)</f>
        <v>0</v>
      </c>
      <c r="P147" s="63">
        <f>VLOOKUP($C147,NHLE!$A$1:$P$327,16,0)</f>
        <v>0</v>
      </c>
      <c r="Q147" s="64"/>
      <c r="R147" s="62">
        <f>VLOOKUP($C147,'HAR Stats'!$E$4:$L$386,2,0)</f>
        <v>1</v>
      </c>
      <c r="S147" s="62">
        <f>VLOOKUP($C147,'HAR Stats'!$E$4:$L$386,3,0)</f>
        <v>3</v>
      </c>
      <c r="T147" s="62">
        <f>VLOOKUP($C147,'HAR Stats'!$E$4:$L$386,4,0)</f>
        <v>3</v>
      </c>
      <c r="U147" s="62">
        <f>VLOOKUP($C147,'HAR Stats'!$E$4:$L$386,5,0)</f>
        <v>0</v>
      </c>
      <c r="V147" s="62">
        <f>VLOOKUP($C147,'HAR Stats'!$E$4:$L$386,6,0)</f>
        <v>0</v>
      </c>
      <c r="W147" s="62">
        <f>VLOOKUP($C147,'HAR Stats'!$E$4:$L$386,7,0)</f>
        <v>0</v>
      </c>
      <c r="X147" s="62">
        <f>VLOOKUP($C147,'HAR Stats'!$E$4:$L$386,8,0)</f>
        <v>0</v>
      </c>
      <c r="Y147" s="62">
        <f t="shared" si="2"/>
        <v>7</v>
      </c>
      <c r="Z147" s="62" t="s">
        <v>671</v>
      </c>
      <c r="AA147" s="63">
        <f>VLOOKUP($C147,'Planning Applications_LBCs'!$B$2:$G$345,2,0)</f>
        <v>341</v>
      </c>
      <c r="AB147" s="63">
        <f>VLOOKUP($C147,'Planning Applications_LBCs'!$B$2:$G$345,3,0)</f>
        <v>-3.125E-2</v>
      </c>
      <c r="AC147" s="63">
        <f>VLOOKUP($C147,'Planning Applications_LBCs'!$B$2:$G$345,4,0)</f>
        <v>17</v>
      </c>
      <c r="AD147" s="63">
        <f>VLOOKUP($C147,'Planning Applications_LBCs'!$B$2:$G$345,5,0)</f>
        <v>-0.15</v>
      </c>
      <c r="AE147" s="63">
        <f>VLOOKUP($C147,'Planning Applications_LBCs'!$B$2:$G$345,6,0)</f>
        <v>0</v>
      </c>
      <c r="AF147" s="63">
        <f>VLOOKUP($C147,'LA Staffing'!$A:$D,2,0)</f>
        <v>0.6</v>
      </c>
      <c r="AG147" s="63" t="s">
        <v>1023</v>
      </c>
      <c r="AH147" s="99" t="str">
        <f>VLOOKUP($C147,'LA Staffing'!$A:$D,4,0)</f>
        <v>Advised by Cumbria County Council</v>
      </c>
    </row>
    <row r="148" spans="1:34" ht="17.649999999999999" customHeight="1">
      <c r="A148" s="61" t="s">
        <v>180</v>
      </c>
      <c r="B148" s="61" t="s">
        <v>181</v>
      </c>
      <c r="C148" s="62" t="s">
        <v>201</v>
      </c>
      <c r="D148" s="63">
        <f>VLOOKUP($C148,NHLE!$A$1:$P$327,4,0)</f>
        <v>45</v>
      </c>
      <c r="E148" s="63">
        <f>VLOOKUP($C148,NHLE!$A$1:$P$327,5,0)</f>
        <v>148</v>
      </c>
      <c r="F148" s="63">
        <f>VLOOKUP($C148,NHLE!$A$1:$P$327,6,0)</f>
        <v>1763</v>
      </c>
      <c r="G148" s="63">
        <f>VLOOKUP($C148,NHLE!$A$1:$P$327,7,0)</f>
        <v>1956</v>
      </c>
      <c r="H148" s="63">
        <f>VLOOKUP($C148,NHLE!$A$1:$P$327,8,0)</f>
        <v>296</v>
      </c>
      <c r="I148" s="63">
        <f>VLOOKUP($C148,NHLE!$A$1:$P$327,9,0)</f>
        <v>0</v>
      </c>
      <c r="J148" s="63">
        <f>VLOOKUP($C148,NHLE!$A$1:$P$327,10,0)</f>
        <v>2</v>
      </c>
      <c r="K148" s="63">
        <f>VLOOKUP($C148,NHLE!$A$1:$P$327,11,0)</f>
        <v>4</v>
      </c>
      <c r="L148" s="63">
        <f>VLOOKUP($C148,NHLE!$A$1:$P$327,12,0)</f>
        <v>6</v>
      </c>
      <c r="M148" s="63">
        <f>VLOOKUP($C148,NHLE!$A$1:$P$327,13,0)</f>
        <v>1</v>
      </c>
      <c r="N148" s="63">
        <f>VLOOKUP($C148,NHLE!$A$1:$P$327,14,0)</f>
        <v>0</v>
      </c>
      <c r="O148" s="63">
        <f>VLOOKUP($C148,NHLE!$A$1:$P$327,15,0)</f>
        <v>0</v>
      </c>
      <c r="P148" s="63">
        <f>VLOOKUP($C148,NHLE!$A$1:$P$327,16,0)</f>
        <v>0</v>
      </c>
      <c r="Q148" s="64"/>
      <c r="R148" s="62">
        <f>VLOOKUP($C148,'HAR Stats'!$E$4:$L$386,2,0)</f>
        <v>6</v>
      </c>
      <c r="S148" s="62">
        <f>VLOOKUP($C148,'HAR Stats'!$E$4:$L$386,3,0)</f>
        <v>5</v>
      </c>
      <c r="T148" s="62">
        <f>VLOOKUP($C148,'HAR Stats'!$E$4:$L$386,4,0)</f>
        <v>10</v>
      </c>
      <c r="U148" s="62">
        <f>VLOOKUP($C148,'HAR Stats'!$E$4:$L$386,5,0)</f>
        <v>0</v>
      </c>
      <c r="V148" s="62">
        <f>VLOOKUP($C148,'HAR Stats'!$E$4:$L$386,6,0)</f>
        <v>0</v>
      </c>
      <c r="W148" s="62">
        <f>VLOOKUP($C148,'HAR Stats'!$E$4:$L$386,7,0)</f>
        <v>0</v>
      </c>
      <c r="X148" s="62">
        <f>VLOOKUP($C148,'HAR Stats'!$E$4:$L$386,8,0)</f>
        <v>2</v>
      </c>
      <c r="Y148" s="62">
        <f t="shared" si="2"/>
        <v>23</v>
      </c>
      <c r="Z148" s="62" t="s">
        <v>671</v>
      </c>
      <c r="AA148" s="63">
        <f>VLOOKUP($C148,'Planning Applications_LBCs'!$B$2:$G$345,2,0)</f>
        <v>693</v>
      </c>
      <c r="AB148" s="63">
        <f>VLOOKUP($C148,'Planning Applications_LBCs'!$B$2:$G$345,3,0)</f>
        <v>7.9439252336448593E-2</v>
      </c>
      <c r="AC148" s="63">
        <f>VLOOKUP($C148,'Planning Applications_LBCs'!$B$2:$G$345,4,0)</f>
        <v>85</v>
      </c>
      <c r="AD148" s="63">
        <f>VLOOKUP($C148,'Planning Applications_LBCs'!$B$2:$G$345,5,0)</f>
        <v>3.6585365853658534E-2</v>
      </c>
      <c r="AE148" s="63">
        <f>VLOOKUP($C148,'Planning Applications_LBCs'!$B$2:$G$345,6,0)</f>
        <v>0</v>
      </c>
      <c r="AF148" s="63">
        <f>VLOOKUP($C148,'LA Staffing'!$A:$D,2,0)</f>
        <v>1</v>
      </c>
      <c r="AG148" s="63" t="str">
        <f>VLOOKUP($C148,'LA Staffing'!$A:$D,3,0)</f>
        <v>Up 0.9</v>
      </c>
      <c r="AH148" s="99" t="str">
        <f>VLOOKUP($C148,'LA Staffing'!$A:$D,4,0)</f>
        <v>Advised by Cumbria County Council</v>
      </c>
    </row>
    <row r="149" spans="1:34" ht="17.649999999999999" customHeight="1">
      <c r="A149" s="61" t="s">
        <v>180</v>
      </c>
      <c r="B149" s="61" t="s">
        <v>190</v>
      </c>
      <c r="C149" s="62" t="s">
        <v>202</v>
      </c>
      <c r="D149" s="63">
        <f>VLOOKUP($C149,NHLE!$A$1:$P$327,4,0)</f>
        <v>1</v>
      </c>
      <c r="E149" s="63">
        <f>VLOOKUP($C149,NHLE!$A$1:$P$327,5,0)</f>
        <v>6</v>
      </c>
      <c r="F149" s="63">
        <f>VLOOKUP($C149,NHLE!$A$1:$P$327,6,0)</f>
        <v>194</v>
      </c>
      <c r="G149" s="63">
        <f>VLOOKUP($C149,NHLE!$A$1:$P$327,7,0)</f>
        <v>201</v>
      </c>
      <c r="H149" s="63">
        <f>VLOOKUP($C149,NHLE!$A$1:$P$327,8,0)</f>
        <v>0</v>
      </c>
      <c r="I149" s="63">
        <f>VLOOKUP($C149,NHLE!$A$1:$P$327,9,0)</f>
        <v>0</v>
      </c>
      <c r="J149" s="63">
        <f>VLOOKUP($C149,NHLE!$A$1:$P$327,10,0)</f>
        <v>0</v>
      </c>
      <c r="K149" s="63">
        <f>VLOOKUP($C149,NHLE!$A$1:$P$327,11,0)</f>
        <v>3</v>
      </c>
      <c r="L149" s="63">
        <f>VLOOKUP($C149,NHLE!$A$1:$P$327,12,0)</f>
        <v>3</v>
      </c>
      <c r="M149" s="63">
        <f>VLOOKUP($C149,NHLE!$A$1:$P$327,13,0)</f>
        <v>0</v>
      </c>
      <c r="N149" s="63">
        <f>VLOOKUP($C149,NHLE!$A$1:$P$327,14,0)</f>
        <v>0</v>
      </c>
      <c r="O149" s="63">
        <f>VLOOKUP($C149,NHLE!$A$1:$P$327,15,0)</f>
        <v>0</v>
      </c>
      <c r="P149" s="63">
        <f>VLOOKUP($C149,NHLE!$A$1:$P$327,16,0)</f>
        <v>0</v>
      </c>
      <c r="Q149" s="64"/>
      <c r="R149" s="62">
        <f>VLOOKUP($C149,'HAR Stats'!$E$4:$L$386,2,0)</f>
        <v>1</v>
      </c>
      <c r="S149" s="62">
        <f>VLOOKUP($C149,'HAR Stats'!$E$4:$L$386,3,0)</f>
        <v>0</v>
      </c>
      <c r="T149" s="62">
        <f>VLOOKUP($C149,'HAR Stats'!$E$4:$L$386,4,0)</f>
        <v>0</v>
      </c>
      <c r="U149" s="62">
        <f>VLOOKUP($C149,'HAR Stats'!$E$4:$L$386,5,0)</f>
        <v>0</v>
      </c>
      <c r="V149" s="62">
        <f>VLOOKUP($C149,'HAR Stats'!$E$4:$L$386,6,0)</f>
        <v>0</v>
      </c>
      <c r="W149" s="62">
        <f>VLOOKUP($C149,'HAR Stats'!$E$4:$L$386,7,0)</f>
        <v>0</v>
      </c>
      <c r="X149" s="62">
        <f>VLOOKUP($C149,'HAR Stats'!$E$4:$L$386,8,0)</f>
        <v>0</v>
      </c>
      <c r="Y149" s="62">
        <f t="shared" si="2"/>
        <v>1</v>
      </c>
      <c r="Z149" s="62" t="s">
        <v>673</v>
      </c>
      <c r="AA149" s="63">
        <f>VLOOKUP($C149,'Planning Applications_LBCs'!$B$2:$G$345,2,0)</f>
        <v>689</v>
      </c>
      <c r="AB149" s="63">
        <f>VLOOKUP($C149,'Planning Applications_LBCs'!$B$2:$G$345,3,0)</f>
        <v>4.2360060514372161E-2</v>
      </c>
      <c r="AC149" s="63">
        <f>VLOOKUP($C149,'Planning Applications_LBCs'!$B$2:$G$345,4,0)</f>
        <v>19</v>
      </c>
      <c r="AD149" s="63">
        <f>VLOOKUP($C149,'Planning Applications_LBCs'!$B$2:$G$345,5,0)</f>
        <v>0.26666666666666666</v>
      </c>
      <c r="AE149" s="63">
        <f>VLOOKUP($C149,'Planning Applications_LBCs'!$B$2:$G$345,6,0)</f>
        <v>2</v>
      </c>
      <c r="AF149" s="63">
        <f>VLOOKUP($C149,'LA Staffing'!$A:$D,2,0)</f>
        <v>0.91500000000000004</v>
      </c>
      <c r="AG149" s="63" t="s">
        <v>1023</v>
      </c>
      <c r="AH149" s="99" t="str">
        <f>VLOOKUP($C149,'LA Staffing'!$A:$D,4,0)</f>
        <v>Currently advised by Lancashire Archaeological Advisory Service</v>
      </c>
    </row>
    <row r="150" spans="1:34" ht="17.649999999999999" customHeight="1">
      <c r="A150" s="61" t="s">
        <v>180</v>
      </c>
      <c r="B150" s="61" t="s">
        <v>203</v>
      </c>
      <c r="C150" s="62" t="s">
        <v>204</v>
      </c>
      <c r="D150" s="63">
        <f>VLOOKUP($C150,NHLE!$A$1:$P$327,4,0)</f>
        <v>2</v>
      </c>
      <c r="E150" s="63">
        <f>VLOOKUP($C150,NHLE!$A$1:$P$327,5,0)</f>
        <v>17</v>
      </c>
      <c r="F150" s="63">
        <f>VLOOKUP($C150,NHLE!$A$1:$P$327,6,0)</f>
        <v>107</v>
      </c>
      <c r="G150" s="63">
        <f>VLOOKUP($C150,NHLE!$A$1:$P$327,7,0)</f>
        <v>126</v>
      </c>
      <c r="H150" s="63">
        <f>VLOOKUP($C150,NHLE!$A$1:$P$327,8,0)</f>
        <v>7</v>
      </c>
      <c r="I150" s="63">
        <f>VLOOKUP($C150,NHLE!$A$1:$P$327,9,0)</f>
        <v>0</v>
      </c>
      <c r="J150" s="63">
        <f>VLOOKUP($C150,NHLE!$A$1:$P$327,10,0)</f>
        <v>0</v>
      </c>
      <c r="K150" s="63">
        <f>VLOOKUP($C150,NHLE!$A$1:$P$327,11,0)</f>
        <v>0</v>
      </c>
      <c r="L150" s="63">
        <f>VLOOKUP($C150,NHLE!$A$1:$P$327,12,0)</f>
        <v>0</v>
      </c>
      <c r="M150" s="63">
        <f>VLOOKUP($C150,NHLE!$A$1:$P$327,13,0)</f>
        <v>0</v>
      </c>
      <c r="N150" s="63">
        <f>VLOOKUP($C150,NHLE!$A$1:$P$327,14,0)</f>
        <v>0</v>
      </c>
      <c r="O150" s="63">
        <f>VLOOKUP($C150,NHLE!$A$1:$P$327,15,0)</f>
        <v>0</v>
      </c>
      <c r="P150" s="63">
        <f>VLOOKUP($C150,NHLE!$A$1:$P$327,16,0)</f>
        <v>0</v>
      </c>
      <c r="Q150" s="64"/>
      <c r="R150" s="62">
        <f>VLOOKUP($C150,'HAR Stats'!$E$4:$L$386,2,0)</f>
        <v>1</v>
      </c>
      <c r="S150" s="62">
        <f>VLOOKUP($C150,'HAR Stats'!$E$4:$L$386,3,0)</f>
        <v>3</v>
      </c>
      <c r="T150" s="62">
        <f>VLOOKUP($C150,'HAR Stats'!$E$4:$L$386,4,0)</f>
        <v>1</v>
      </c>
      <c r="U150" s="62">
        <f>VLOOKUP($C150,'HAR Stats'!$E$4:$L$386,5,0)</f>
        <v>0</v>
      </c>
      <c r="V150" s="62">
        <f>VLOOKUP($C150,'HAR Stats'!$E$4:$L$386,6,0)</f>
        <v>0</v>
      </c>
      <c r="W150" s="62">
        <f>VLOOKUP($C150,'HAR Stats'!$E$4:$L$386,7,0)</f>
        <v>0</v>
      </c>
      <c r="X150" s="62">
        <f>VLOOKUP($C150,'HAR Stats'!$E$4:$L$386,8,0)</f>
        <v>0</v>
      </c>
      <c r="Y150" s="62">
        <f t="shared" si="2"/>
        <v>5</v>
      </c>
      <c r="Z150" s="62" t="s">
        <v>671</v>
      </c>
      <c r="AA150" s="63">
        <f>VLOOKUP($C150,'Planning Applications_LBCs'!$B$2:$G$345,2,0)</f>
        <v>380</v>
      </c>
      <c r="AB150" s="63">
        <f>VLOOKUP($C150,'Planning Applications_LBCs'!$B$2:$G$345,3,0)</f>
        <v>-9.0909090909090912E-2</v>
      </c>
      <c r="AC150" s="63">
        <f>VLOOKUP($C150,'Planning Applications_LBCs'!$B$2:$G$345,4,0)</f>
        <v>14</v>
      </c>
      <c r="AD150" s="63">
        <f>VLOOKUP($C150,'Planning Applications_LBCs'!$B$2:$G$345,5,0)</f>
        <v>0</v>
      </c>
      <c r="AE150" s="63">
        <f>VLOOKUP($C150,'Planning Applications_LBCs'!$B$2:$G$345,6,0)</f>
        <v>0</v>
      </c>
      <c r="AF150" s="63">
        <f>VLOOKUP($C150,'LA Staffing'!$A:$D,2,0)</f>
        <v>0.2</v>
      </c>
      <c r="AG150" s="63" t="s">
        <v>1023</v>
      </c>
      <c r="AH150" s="99" t="str">
        <f>VLOOKUP($C150,'LA Staffing'!$A:$D,4,0)</f>
        <v>Advised by Cheshire Archaeology Planning Advisory Service</v>
      </c>
    </row>
    <row r="151" spans="1:34" ht="17.649999999999999" customHeight="1">
      <c r="A151" s="61" t="s">
        <v>180</v>
      </c>
      <c r="B151" s="61" t="s">
        <v>190</v>
      </c>
      <c r="C151" s="62" t="s">
        <v>205</v>
      </c>
      <c r="D151" s="63">
        <f>VLOOKUP($C151,NHLE!$A$1:$P$327,4,0)</f>
        <v>1</v>
      </c>
      <c r="E151" s="63">
        <f>VLOOKUP($C151,NHLE!$A$1:$P$327,5,0)</f>
        <v>11</v>
      </c>
      <c r="F151" s="63">
        <f>VLOOKUP($C151,NHLE!$A$1:$P$327,6,0)</f>
        <v>97</v>
      </c>
      <c r="G151" s="63">
        <f>VLOOKUP($C151,NHLE!$A$1:$P$327,7,0)</f>
        <v>109</v>
      </c>
      <c r="H151" s="63">
        <f>VLOOKUP($C151,NHLE!$A$1:$P$327,8,0)</f>
        <v>1</v>
      </c>
      <c r="I151" s="63">
        <f>VLOOKUP($C151,NHLE!$A$1:$P$327,9,0)</f>
        <v>0</v>
      </c>
      <c r="J151" s="63">
        <f>VLOOKUP($C151,NHLE!$A$1:$P$327,10,0)</f>
        <v>0</v>
      </c>
      <c r="K151" s="63">
        <f>VLOOKUP($C151,NHLE!$A$1:$P$327,11,0)</f>
        <v>0</v>
      </c>
      <c r="L151" s="63">
        <f>VLOOKUP($C151,NHLE!$A$1:$P$327,12,0)</f>
        <v>0</v>
      </c>
      <c r="M151" s="63">
        <f>VLOOKUP($C151,NHLE!$A$1:$P$327,13,0)</f>
        <v>0</v>
      </c>
      <c r="N151" s="63">
        <f>VLOOKUP($C151,NHLE!$A$1:$P$327,14,0)</f>
        <v>0</v>
      </c>
      <c r="O151" s="63">
        <f>VLOOKUP($C151,NHLE!$A$1:$P$327,15,0)</f>
        <v>0</v>
      </c>
      <c r="P151" s="63">
        <f>VLOOKUP($C151,NHLE!$A$1:$P$327,16,0)</f>
        <v>0</v>
      </c>
      <c r="Q151" s="64"/>
      <c r="R151" s="62">
        <f>VLOOKUP($C151,'HAR Stats'!$E$4:$L$386,2,0)</f>
        <v>2</v>
      </c>
      <c r="S151" s="62">
        <f>VLOOKUP($C151,'HAR Stats'!$E$4:$L$386,3,0)</f>
        <v>3</v>
      </c>
      <c r="T151" s="62">
        <f>VLOOKUP($C151,'HAR Stats'!$E$4:$L$386,4,0)</f>
        <v>0</v>
      </c>
      <c r="U151" s="62">
        <f>VLOOKUP($C151,'HAR Stats'!$E$4:$L$386,5,0)</f>
        <v>0</v>
      </c>
      <c r="V151" s="62">
        <f>VLOOKUP($C151,'HAR Stats'!$E$4:$L$386,6,0)</f>
        <v>0</v>
      </c>
      <c r="W151" s="62">
        <f>VLOOKUP($C151,'HAR Stats'!$E$4:$L$386,7,0)</f>
        <v>0</v>
      </c>
      <c r="X151" s="62">
        <f>VLOOKUP($C151,'HAR Stats'!$E$4:$L$386,8,0)</f>
        <v>2</v>
      </c>
      <c r="Y151" s="62">
        <f t="shared" si="2"/>
        <v>7</v>
      </c>
      <c r="Z151" s="62" t="s">
        <v>673</v>
      </c>
      <c r="AA151" s="63">
        <f>VLOOKUP($C151,'Planning Applications_LBCs'!$B$2:$G$345,2,0)</f>
        <v>315</v>
      </c>
      <c r="AB151" s="63">
        <f>VLOOKUP($C151,'Planning Applications_LBCs'!$B$2:$G$345,3,0)</f>
        <v>3.9603960396039604E-2</v>
      </c>
      <c r="AC151" s="63">
        <f>VLOOKUP($C151,'Planning Applications_LBCs'!$B$2:$G$345,4,0)</f>
        <v>1</v>
      </c>
      <c r="AD151" s="63">
        <f>VLOOKUP($C151,'Planning Applications_LBCs'!$B$2:$G$345,5,0)</f>
        <v>-0.75</v>
      </c>
      <c r="AE151" s="63">
        <f>VLOOKUP($C151,'Planning Applications_LBCs'!$B$2:$G$345,6,0)</f>
        <v>0</v>
      </c>
      <c r="AF151" s="63">
        <f>VLOOKUP($C151,'LA Staffing'!$A:$D,2,0)</f>
        <v>0.2</v>
      </c>
      <c r="AG151" s="63" t="s">
        <v>1023</v>
      </c>
      <c r="AH151" s="99" t="str">
        <f>VLOOKUP($C151,'LA Staffing'!$A:$D,4,0)</f>
        <v>Currently advised by Lancashire Archaeological Advisory Service</v>
      </c>
    </row>
    <row r="152" spans="1:34" ht="17.649999999999999" customHeight="1">
      <c r="A152" s="61" t="s">
        <v>180</v>
      </c>
      <c r="B152" s="61" t="s">
        <v>206</v>
      </c>
      <c r="C152" s="62" t="s">
        <v>207</v>
      </c>
      <c r="D152" s="63">
        <f>VLOOKUP($C152,NHLE!$A$1:$P$327,4,0)</f>
        <v>1</v>
      </c>
      <c r="E152" s="63">
        <f>VLOOKUP($C152,NHLE!$A$1:$P$327,5,0)</f>
        <v>4</v>
      </c>
      <c r="F152" s="63">
        <f>VLOOKUP($C152,NHLE!$A$1:$P$327,6,0)</f>
        <v>96</v>
      </c>
      <c r="G152" s="63">
        <f>VLOOKUP($C152,NHLE!$A$1:$P$327,7,0)</f>
        <v>101</v>
      </c>
      <c r="H152" s="63">
        <f>VLOOKUP($C152,NHLE!$A$1:$P$327,8,0)</f>
        <v>0</v>
      </c>
      <c r="I152" s="63">
        <f>VLOOKUP($C152,NHLE!$A$1:$P$327,9,0)</f>
        <v>0</v>
      </c>
      <c r="J152" s="63">
        <f>VLOOKUP($C152,NHLE!$A$1:$P$327,10,0)</f>
        <v>0</v>
      </c>
      <c r="K152" s="63">
        <f>VLOOKUP($C152,NHLE!$A$1:$P$327,11,0)</f>
        <v>2</v>
      </c>
      <c r="L152" s="63">
        <f>VLOOKUP($C152,NHLE!$A$1:$P$327,12,0)</f>
        <v>2</v>
      </c>
      <c r="M152" s="63">
        <f>VLOOKUP($C152,NHLE!$A$1:$P$327,13,0)</f>
        <v>0</v>
      </c>
      <c r="N152" s="63">
        <f>VLOOKUP($C152,NHLE!$A$1:$P$327,14,0)</f>
        <v>0</v>
      </c>
      <c r="O152" s="63">
        <f>VLOOKUP($C152,NHLE!$A$1:$P$327,15,0)</f>
        <v>0</v>
      </c>
      <c r="P152" s="63">
        <f>VLOOKUP($C152,NHLE!$A$1:$P$327,16,0)</f>
        <v>0</v>
      </c>
      <c r="Q152" s="64"/>
      <c r="R152" s="62">
        <f>VLOOKUP($C152,'HAR Stats'!$E$4:$L$386,2,0)</f>
        <v>0</v>
      </c>
      <c r="S152" s="62">
        <f>VLOOKUP($C152,'HAR Stats'!$E$4:$L$386,3,0)</f>
        <v>1</v>
      </c>
      <c r="T152" s="62">
        <f>VLOOKUP($C152,'HAR Stats'!$E$4:$L$386,4,0)</f>
        <v>0</v>
      </c>
      <c r="U152" s="62">
        <f>VLOOKUP($C152,'HAR Stats'!$E$4:$L$386,5,0)</f>
        <v>0</v>
      </c>
      <c r="V152" s="62">
        <f>VLOOKUP($C152,'HAR Stats'!$E$4:$L$386,6,0)</f>
        <v>0</v>
      </c>
      <c r="W152" s="62">
        <f>VLOOKUP($C152,'HAR Stats'!$E$4:$L$386,7,0)</f>
        <v>0</v>
      </c>
      <c r="X152" s="62">
        <f>VLOOKUP($C152,'HAR Stats'!$E$4:$L$386,8,0)</f>
        <v>1</v>
      </c>
      <c r="Y152" s="62">
        <f t="shared" si="2"/>
        <v>2</v>
      </c>
      <c r="Z152" s="62" t="s">
        <v>673</v>
      </c>
      <c r="AA152" s="63">
        <f>VLOOKUP($C152,'Planning Applications_LBCs'!$B$2:$G$345,2,0)</f>
        <v>451</v>
      </c>
      <c r="AB152" s="63">
        <f>VLOOKUP($C152,'Planning Applications_LBCs'!$B$2:$G$345,3,0)</f>
        <v>6.3679245283018868E-2</v>
      </c>
      <c r="AC152" s="63">
        <f>VLOOKUP($C152,'Planning Applications_LBCs'!$B$2:$G$345,4,0)</f>
        <v>4</v>
      </c>
      <c r="AD152" s="63">
        <f>VLOOKUP($C152,'Planning Applications_LBCs'!$B$2:$G$345,5,0)</f>
        <v>-0.33333333333333331</v>
      </c>
      <c r="AE152" s="63">
        <f>VLOOKUP($C152,'Planning Applications_LBCs'!$B$2:$G$345,6,0)</f>
        <v>0</v>
      </c>
      <c r="AF152" s="63">
        <f>VLOOKUP($C152,'LA Staffing'!$A:$D,2,0)</f>
        <v>3</v>
      </c>
      <c r="AG152" s="63" t="s">
        <v>1023</v>
      </c>
      <c r="AH152" s="99" t="str">
        <f>VLOOKUP($C152,'LA Staffing'!$A:$D,4,0)</f>
        <v>Merseyside Environmental Advisory Service</v>
      </c>
    </row>
    <row r="153" spans="1:34" ht="17.649999999999999" customHeight="1">
      <c r="A153" s="61" t="s">
        <v>180</v>
      </c>
      <c r="B153" s="61" t="s">
        <v>190</v>
      </c>
      <c r="C153" s="62" t="s">
        <v>208</v>
      </c>
      <c r="D153" s="63">
        <f>VLOOKUP($C153,NHLE!$A$1:$P$327,4,0)</f>
        <v>24</v>
      </c>
      <c r="E153" s="63">
        <f>VLOOKUP($C153,NHLE!$A$1:$P$327,5,0)</f>
        <v>69</v>
      </c>
      <c r="F153" s="63">
        <f>VLOOKUP($C153,NHLE!$A$1:$P$327,6,0)</f>
        <v>1242</v>
      </c>
      <c r="G153" s="63">
        <f>VLOOKUP($C153,NHLE!$A$1:$P$327,7,0)</f>
        <v>1335</v>
      </c>
      <c r="H153" s="63">
        <f>VLOOKUP($C153,NHLE!$A$1:$P$327,8,0)</f>
        <v>37</v>
      </c>
      <c r="I153" s="63">
        <f>VLOOKUP($C153,NHLE!$A$1:$P$327,9,0)</f>
        <v>0</v>
      </c>
      <c r="J153" s="63">
        <f>VLOOKUP($C153,NHLE!$A$1:$P$327,10,0)</f>
        <v>0</v>
      </c>
      <c r="K153" s="63">
        <f>VLOOKUP($C153,NHLE!$A$1:$P$327,11,0)</f>
        <v>3</v>
      </c>
      <c r="L153" s="63">
        <f>VLOOKUP($C153,NHLE!$A$1:$P$327,12,0)</f>
        <v>3</v>
      </c>
      <c r="M153" s="63">
        <f>VLOOKUP($C153,NHLE!$A$1:$P$327,13,0)</f>
        <v>0</v>
      </c>
      <c r="N153" s="63">
        <f>VLOOKUP($C153,NHLE!$A$1:$P$327,14,0)</f>
        <v>0</v>
      </c>
      <c r="O153" s="63">
        <f>VLOOKUP($C153,NHLE!$A$1:$P$327,15,0)</f>
        <v>0</v>
      </c>
      <c r="P153" s="63">
        <f>VLOOKUP($C153,NHLE!$A$1:$P$327,16,0)</f>
        <v>0</v>
      </c>
      <c r="Q153" s="64"/>
      <c r="R153" s="62">
        <f>VLOOKUP($C153,'HAR Stats'!$E$4:$L$386,2,0)</f>
        <v>5</v>
      </c>
      <c r="S153" s="62">
        <f>VLOOKUP($C153,'HAR Stats'!$E$4:$L$386,3,0)</f>
        <v>2</v>
      </c>
      <c r="T153" s="62">
        <f>VLOOKUP($C153,'HAR Stats'!$E$4:$L$386,4,0)</f>
        <v>3</v>
      </c>
      <c r="U153" s="62">
        <f>VLOOKUP($C153,'HAR Stats'!$E$4:$L$386,5,0)</f>
        <v>1</v>
      </c>
      <c r="V153" s="62">
        <f>VLOOKUP($C153,'HAR Stats'!$E$4:$L$386,6,0)</f>
        <v>0</v>
      </c>
      <c r="W153" s="62">
        <f>VLOOKUP($C153,'HAR Stats'!$E$4:$L$386,7,0)</f>
        <v>0</v>
      </c>
      <c r="X153" s="62">
        <f>VLOOKUP($C153,'HAR Stats'!$E$4:$L$386,8,0)</f>
        <v>1</v>
      </c>
      <c r="Y153" s="62">
        <f t="shared" si="2"/>
        <v>12</v>
      </c>
      <c r="Z153" s="62" t="s">
        <v>671</v>
      </c>
      <c r="AA153" s="63">
        <f>VLOOKUP($C153,'Planning Applications_LBCs'!$B$2:$G$345,2,0)</f>
        <v>879</v>
      </c>
      <c r="AB153" s="63">
        <f>VLOOKUP($C153,'Planning Applications_LBCs'!$B$2:$G$345,3,0)</f>
        <v>-5.1779935275080909E-2</v>
      </c>
      <c r="AC153" s="63">
        <f>VLOOKUP($C153,'Planning Applications_LBCs'!$B$2:$G$345,4,0)</f>
        <v>95</v>
      </c>
      <c r="AD153" s="63">
        <f>VLOOKUP($C153,'Planning Applications_LBCs'!$B$2:$G$345,5,0)</f>
        <v>-9.5238095238095233E-2</v>
      </c>
      <c r="AE153" s="63">
        <f>VLOOKUP($C153,'Planning Applications_LBCs'!$B$2:$G$345,6,0)</f>
        <v>1</v>
      </c>
      <c r="AF153" s="63">
        <f>VLOOKUP($C153,'LA Staffing'!$A:$D,2,0)</f>
        <v>3</v>
      </c>
      <c r="AG153" s="63" t="str">
        <f>VLOOKUP($C153,'LA Staffing'!$A:$D,3,0)</f>
        <v>Up 1</v>
      </c>
      <c r="AH153" s="99" t="str">
        <f>VLOOKUP($C153,'LA Staffing'!$A:$D,4,0)</f>
        <v>Currently advised by Lancashire Archaeological Advisory Service</v>
      </c>
    </row>
    <row r="154" spans="1:34" ht="17.649999999999999" customHeight="1">
      <c r="A154" s="61" t="s">
        <v>180</v>
      </c>
      <c r="B154" s="61" t="s">
        <v>209</v>
      </c>
      <c r="C154" s="62" t="s">
        <v>210</v>
      </c>
      <c r="D154" s="63">
        <f>VLOOKUP($C154,NHLE!$A$1:$P$327,4,0)</f>
        <v>28</v>
      </c>
      <c r="E154" s="63">
        <f>VLOOKUP($C154,NHLE!$A$1:$P$327,5,0)</f>
        <v>106</v>
      </c>
      <c r="F154" s="63">
        <f>VLOOKUP($C154,NHLE!$A$1:$P$327,6,0)</f>
        <v>1401</v>
      </c>
      <c r="G154" s="63">
        <f>VLOOKUP($C154,NHLE!$A$1:$P$327,7,0)</f>
        <v>1535</v>
      </c>
      <c r="H154" s="63">
        <f>VLOOKUP($C154,NHLE!$A$1:$P$327,8,0)</f>
        <v>4</v>
      </c>
      <c r="I154" s="63">
        <f>VLOOKUP($C154,NHLE!$A$1:$P$327,9,0)</f>
        <v>2</v>
      </c>
      <c r="J154" s="63">
        <f>VLOOKUP($C154,NHLE!$A$1:$P$327,10,0)</f>
        <v>4</v>
      </c>
      <c r="K154" s="63">
        <f>VLOOKUP($C154,NHLE!$A$1:$P$327,11,0)</f>
        <v>4</v>
      </c>
      <c r="L154" s="63">
        <f>VLOOKUP($C154,NHLE!$A$1:$P$327,12,0)</f>
        <v>10</v>
      </c>
      <c r="M154" s="63">
        <f>VLOOKUP($C154,NHLE!$A$1:$P$327,13,0)</f>
        <v>1</v>
      </c>
      <c r="N154" s="63">
        <f>VLOOKUP($C154,NHLE!$A$1:$P$327,14,0)</f>
        <v>1</v>
      </c>
      <c r="O154" s="63">
        <f>VLOOKUP($C154,NHLE!$A$1:$P$327,15,0)</f>
        <v>0</v>
      </c>
      <c r="P154" s="63">
        <f>VLOOKUP($C154,NHLE!$A$1:$P$327,16,0)</f>
        <v>0</v>
      </c>
      <c r="Q154" s="64"/>
      <c r="R154" s="62">
        <f>VLOOKUP($C154,'HAR Stats'!$E$4:$L$386,2,0)</f>
        <v>3</v>
      </c>
      <c r="S154" s="62">
        <f>VLOOKUP($C154,'HAR Stats'!$E$4:$L$386,3,0)</f>
        <v>9</v>
      </c>
      <c r="T154" s="62">
        <f>VLOOKUP($C154,'HAR Stats'!$E$4:$L$386,4,0)</f>
        <v>0</v>
      </c>
      <c r="U154" s="62">
        <f>VLOOKUP($C154,'HAR Stats'!$E$4:$L$386,5,0)</f>
        <v>1</v>
      </c>
      <c r="V154" s="62">
        <f>VLOOKUP($C154,'HAR Stats'!$E$4:$L$386,6,0)</f>
        <v>0</v>
      </c>
      <c r="W154" s="62">
        <f>VLOOKUP($C154,'HAR Stats'!$E$4:$L$386,7,0)</f>
        <v>0</v>
      </c>
      <c r="X154" s="62">
        <f>VLOOKUP($C154,'HAR Stats'!$E$4:$L$386,8,0)</f>
        <v>7</v>
      </c>
      <c r="Y154" s="62">
        <f t="shared" si="2"/>
        <v>20</v>
      </c>
      <c r="Z154" s="62" t="s">
        <v>671</v>
      </c>
      <c r="AA154" s="63">
        <f>VLOOKUP($C154,'Planning Applications_LBCs'!$B$2:$G$345,2,0)</f>
        <v>2103</v>
      </c>
      <c r="AB154" s="63">
        <f>VLOOKUP($C154,'Planning Applications_LBCs'!$B$2:$G$345,3,0)</f>
        <v>8.1790123456790126E-2</v>
      </c>
      <c r="AC154" s="63">
        <f>VLOOKUP($C154,'Planning Applications_LBCs'!$B$2:$G$345,4,0)</f>
        <v>185</v>
      </c>
      <c r="AD154" s="63">
        <f>VLOOKUP($C154,'Planning Applications_LBCs'!$B$2:$G$345,5,0)</f>
        <v>0.17834394904458598</v>
      </c>
      <c r="AE154" s="63">
        <f>VLOOKUP($C154,'Planning Applications_LBCs'!$B$2:$G$345,6,0)</f>
        <v>1</v>
      </c>
      <c r="AF154" s="63">
        <f>VLOOKUP($C154,'LA Staffing'!$A:$D,2,0)</f>
        <v>4</v>
      </c>
      <c r="AG154" s="63" t="s">
        <v>1023</v>
      </c>
      <c r="AH154" s="99" t="str">
        <f>VLOOKUP($C154,'LA Staffing'!$A:$D,4,0)</f>
        <v>Merseyside Environmental Advisory Service</v>
      </c>
    </row>
    <row r="155" spans="1:34" ht="17.649999999999999" customHeight="1">
      <c r="A155" s="61" t="s">
        <v>180</v>
      </c>
      <c r="B155" s="61" t="s">
        <v>211</v>
      </c>
      <c r="C155" s="62" t="s">
        <v>212</v>
      </c>
      <c r="D155" s="63">
        <f>VLOOKUP($C155,NHLE!$A$1:$P$327,4,0)</f>
        <v>14</v>
      </c>
      <c r="E155" s="63">
        <f>VLOOKUP($C155,NHLE!$A$1:$P$327,5,0)</f>
        <v>80</v>
      </c>
      <c r="F155" s="63">
        <f>VLOOKUP($C155,NHLE!$A$1:$P$327,6,0)</f>
        <v>741</v>
      </c>
      <c r="G155" s="63">
        <f>VLOOKUP($C155,NHLE!$A$1:$P$327,7,0)</f>
        <v>835</v>
      </c>
      <c r="H155" s="63">
        <f>VLOOKUP($C155,NHLE!$A$1:$P$327,8,0)</f>
        <v>5</v>
      </c>
      <c r="I155" s="63">
        <f>VLOOKUP($C155,NHLE!$A$1:$P$327,9,0)</f>
        <v>0</v>
      </c>
      <c r="J155" s="63">
        <f>VLOOKUP($C155,NHLE!$A$1:$P$327,10,0)</f>
        <v>0</v>
      </c>
      <c r="K155" s="63">
        <f>VLOOKUP($C155,NHLE!$A$1:$P$327,11,0)</f>
        <v>8</v>
      </c>
      <c r="L155" s="63">
        <f>VLOOKUP($C155,NHLE!$A$1:$P$327,12,0)</f>
        <v>8</v>
      </c>
      <c r="M155" s="63">
        <f>VLOOKUP($C155,NHLE!$A$1:$P$327,13,0)</f>
        <v>0</v>
      </c>
      <c r="N155" s="63">
        <f>VLOOKUP($C155,NHLE!$A$1:$P$327,14,0)</f>
        <v>0</v>
      </c>
      <c r="O155" s="63">
        <f>VLOOKUP($C155,NHLE!$A$1:$P$327,15,0)</f>
        <v>0</v>
      </c>
      <c r="P155" s="63">
        <f>VLOOKUP($C155,NHLE!$A$1:$P$327,16,0)</f>
        <v>0</v>
      </c>
      <c r="Q155" s="64"/>
      <c r="R155" s="62">
        <f>VLOOKUP($C155,'HAR Stats'!$E$4:$L$386,2,0)</f>
        <v>5</v>
      </c>
      <c r="S155" s="62">
        <f>VLOOKUP($C155,'HAR Stats'!$E$4:$L$386,3,0)</f>
        <v>12</v>
      </c>
      <c r="T155" s="62">
        <f>VLOOKUP($C155,'HAR Stats'!$E$4:$L$386,4,0)</f>
        <v>0</v>
      </c>
      <c r="U155" s="62">
        <f>VLOOKUP($C155,'HAR Stats'!$E$4:$L$386,5,0)</f>
        <v>0</v>
      </c>
      <c r="V155" s="62">
        <f>VLOOKUP($C155,'HAR Stats'!$E$4:$L$386,6,0)</f>
        <v>0</v>
      </c>
      <c r="W155" s="62">
        <f>VLOOKUP($C155,'HAR Stats'!$E$4:$L$386,7,0)</f>
        <v>0</v>
      </c>
      <c r="X155" s="62">
        <f>VLOOKUP($C155,'HAR Stats'!$E$4:$L$386,8,0)</f>
        <v>0</v>
      </c>
      <c r="Y155" s="62">
        <f t="shared" si="2"/>
        <v>17</v>
      </c>
      <c r="Z155" s="62" t="s">
        <v>671</v>
      </c>
      <c r="AA155" s="63">
        <f>VLOOKUP($C155,'Planning Applications_LBCs'!$B$2:$G$345,2,0)</f>
        <v>2469</v>
      </c>
      <c r="AB155" s="63">
        <f>VLOOKUP($C155,'Planning Applications_LBCs'!$B$2:$G$345,3,0)</f>
        <v>0.10371032632990612</v>
      </c>
      <c r="AC155" s="63">
        <f>VLOOKUP($C155,'Planning Applications_LBCs'!$B$2:$G$345,4,0)</f>
        <v>208</v>
      </c>
      <c r="AD155" s="63">
        <f>VLOOKUP($C155,'Planning Applications_LBCs'!$B$2:$G$345,5,0)</f>
        <v>8.3333333333333329E-2</v>
      </c>
      <c r="AE155" s="63">
        <f>VLOOKUP($C155,'Planning Applications_LBCs'!$B$2:$G$345,6,0)</f>
        <v>5</v>
      </c>
      <c r="AF155" s="63">
        <f>VLOOKUP($C155,'LA Staffing'!$A:$D,2,0)</f>
        <v>1.75</v>
      </c>
      <c r="AG155" s="63" t="str">
        <f>VLOOKUP($C155,'LA Staffing'!$A:$D,3,0)</f>
        <v>Down 0.25</v>
      </c>
      <c r="AH155" s="99">
        <f>VLOOKUP($C155,'LA Staffing'!$A:$D,4,0)</f>
        <v>3</v>
      </c>
    </row>
    <row r="156" spans="1:34" ht="17.649999999999999" customHeight="1">
      <c r="A156" s="61" t="s">
        <v>180</v>
      </c>
      <c r="B156" s="61" t="s">
        <v>213</v>
      </c>
      <c r="C156" s="62" t="s">
        <v>214</v>
      </c>
      <c r="D156" s="63">
        <f>VLOOKUP($C156,NHLE!$A$1:$P$327,4,0)</f>
        <v>0</v>
      </c>
      <c r="E156" s="63">
        <f>VLOOKUP($C156,NHLE!$A$1:$P$327,5,0)</f>
        <v>13</v>
      </c>
      <c r="F156" s="63">
        <f>VLOOKUP($C156,NHLE!$A$1:$P$327,6,0)</f>
        <v>531</v>
      </c>
      <c r="G156" s="63">
        <f>VLOOKUP($C156,NHLE!$A$1:$P$327,7,0)</f>
        <v>544</v>
      </c>
      <c r="H156" s="63">
        <f>VLOOKUP($C156,NHLE!$A$1:$P$327,8,0)</f>
        <v>2</v>
      </c>
      <c r="I156" s="63">
        <f>VLOOKUP($C156,NHLE!$A$1:$P$327,9,0)</f>
        <v>0</v>
      </c>
      <c r="J156" s="63">
        <f>VLOOKUP($C156,NHLE!$A$1:$P$327,10,0)</f>
        <v>1</v>
      </c>
      <c r="K156" s="63">
        <f>VLOOKUP($C156,NHLE!$A$1:$P$327,11,0)</f>
        <v>2</v>
      </c>
      <c r="L156" s="63">
        <f>VLOOKUP($C156,NHLE!$A$1:$P$327,12,0)</f>
        <v>3</v>
      </c>
      <c r="M156" s="63">
        <f>VLOOKUP($C156,NHLE!$A$1:$P$327,13,0)</f>
        <v>0</v>
      </c>
      <c r="N156" s="63">
        <f>VLOOKUP($C156,NHLE!$A$1:$P$327,14,0)</f>
        <v>0</v>
      </c>
      <c r="O156" s="63">
        <f>VLOOKUP($C156,NHLE!$A$1:$P$327,15,0)</f>
        <v>0</v>
      </c>
      <c r="P156" s="63">
        <f>VLOOKUP($C156,NHLE!$A$1:$P$327,16,0)</f>
        <v>0</v>
      </c>
      <c r="Q156" s="64"/>
      <c r="R156" s="62">
        <f>VLOOKUP($C156,'HAR Stats'!$E$4:$L$386,2,0)</f>
        <v>2</v>
      </c>
      <c r="S156" s="62">
        <f>VLOOKUP($C156,'HAR Stats'!$E$4:$L$386,3,0)</f>
        <v>8</v>
      </c>
      <c r="T156" s="62">
        <f>VLOOKUP($C156,'HAR Stats'!$E$4:$L$386,4,0)</f>
        <v>0</v>
      </c>
      <c r="U156" s="62">
        <f>VLOOKUP($C156,'HAR Stats'!$E$4:$L$386,5,0)</f>
        <v>0</v>
      </c>
      <c r="V156" s="62">
        <f>VLOOKUP($C156,'HAR Stats'!$E$4:$L$386,6,0)</f>
        <v>0</v>
      </c>
      <c r="W156" s="62">
        <f>VLOOKUP($C156,'HAR Stats'!$E$4:$L$386,7,0)</f>
        <v>0</v>
      </c>
      <c r="X156" s="62">
        <f>VLOOKUP($C156,'HAR Stats'!$E$4:$L$386,8,0)</f>
        <v>1</v>
      </c>
      <c r="Y156" s="62">
        <f t="shared" si="2"/>
        <v>11</v>
      </c>
      <c r="Z156" s="62" t="s">
        <v>673</v>
      </c>
      <c r="AA156" s="63">
        <f>VLOOKUP($C156,'Planning Applications_LBCs'!$B$2:$G$345,2,0)</f>
        <v>1095</v>
      </c>
      <c r="AB156" s="63">
        <f>VLOOKUP($C156,'Planning Applications_LBCs'!$B$2:$G$345,3,0)</f>
        <v>2.7472527472527475E-3</v>
      </c>
      <c r="AC156" s="63">
        <f>VLOOKUP($C156,'Planning Applications_LBCs'!$B$2:$G$345,4,0)</f>
        <v>43</v>
      </c>
      <c r="AD156" s="63">
        <f>VLOOKUP($C156,'Planning Applications_LBCs'!$B$2:$G$345,5,0)</f>
        <v>0</v>
      </c>
      <c r="AE156" s="63">
        <f>VLOOKUP($C156,'Planning Applications_LBCs'!$B$2:$G$345,6,0)</f>
        <v>0</v>
      </c>
      <c r="AF156" s="63">
        <f>VLOOKUP($C156,'LA Staffing'!$A:$D,2,0)</f>
        <v>0.6</v>
      </c>
      <c r="AG156" s="63" t="s">
        <v>1023</v>
      </c>
      <c r="AH156" s="99" t="str">
        <f>VLOOKUP($C156,'LA Staffing'!$A:$D,4,0)</f>
        <v>Advised by Greater Manchester</v>
      </c>
    </row>
    <row r="157" spans="1:34" ht="17.649999999999999" customHeight="1">
      <c r="A157" s="61" t="s">
        <v>180</v>
      </c>
      <c r="B157" s="61" t="s">
        <v>190</v>
      </c>
      <c r="C157" s="62" t="s">
        <v>215</v>
      </c>
      <c r="D157" s="63">
        <f>VLOOKUP($C157,NHLE!$A$1:$P$327,4,0)</f>
        <v>3</v>
      </c>
      <c r="E157" s="63">
        <f>VLOOKUP($C157,NHLE!$A$1:$P$327,5,0)</f>
        <v>21</v>
      </c>
      <c r="F157" s="63">
        <f>VLOOKUP($C157,NHLE!$A$1:$P$327,6,0)</f>
        <v>306</v>
      </c>
      <c r="G157" s="63">
        <f>VLOOKUP($C157,NHLE!$A$1:$P$327,7,0)</f>
        <v>330</v>
      </c>
      <c r="H157" s="63">
        <f>VLOOKUP($C157,NHLE!$A$1:$P$327,8,0)</f>
        <v>11</v>
      </c>
      <c r="I157" s="63">
        <f>VLOOKUP($C157,NHLE!$A$1:$P$327,9,0)</f>
        <v>0</v>
      </c>
      <c r="J157" s="63">
        <f>VLOOKUP($C157,NHLE!$A$1:$P$327,10,0)</f>
        <v>0</v>
      </c>
      <c r="K157" s="63">
        <f>VLOOKUP($C157,NHLE!$A$1:$P$327,11,0)</f>
        <v>0</v>
      </c>
      <c r="L157" s="63">
        <f>VLOOKUP($C157,NHLE!$A$1:$P$327,12,0)</f>
        <v>0</v>
      </c>
      <c r="M157" s="63">
        <f>VLOOKUP($C157,NHLE!$A$1:$P$327,13,0)</f>
        <v>0</v>
      </c>
      <c r="N157" s="63">
        <f>VLOOKUP($C157,NHLE!$A$1:$P$327,14,0)</f>
        <v>0</v>
      </c>
      <c r="O157" s="63">
        <f>VLOOKUP($C157,NHLE!$A$1:$P$327,15,0)</f>
        <v>0</v>
      </c>
      <c r="P157" s="63">
        <f>VLOOKUP($C157,NHLE!$A$1:$P$327,16,0)</f>
        <v>0</v>
      </c>
      <c r="Q157" s="64"/>
      <c r="R157" s="62">
        <f>VLOOKUP($C157,'HAR Stats'!$E$4:$L$386,2,0)</f>
        <v>0</v>
      </c>
      <c r="S157" s="62">
        <f>VLOOKUP($C157,'HAR Stats'!$E$4:$L$386,3,0)</f>
        <v>0</v>
      </c>
      <c r="T157" s="62">
        <f>VLOOKUP($C157,'HAR Stats'!$E$4:$L$386,4,0)</f>
        <v>0</v>
      </c>
      <c r="U157" s="62">
        <f>VLOOKUP($C157,'HAR Stats'!$E$4:$L$386,5,0)</f>
        <v>0</v>
      </c>
      <c r="V157" s="62">
        <f>VLOOKUP($C157,'HAR Stats'!$E$4:$L$386,6,0)</f>
        <v>0</v>
      </c>
      <c r="W157" s="62">
        <f>VLOOKUP($C157,'HAR Stats'!$E$4:$L$386,7,0)</f>
        <v>0</v>
      </c>
      <c r="X157" s="62">
        <f>VLOOKUP($C157,'HAR Stats'!$E$4:$L$386,8,0)</f>
        <v>1</v>
      </c>
      <c r="Y157" s="62">
        <f t="shared" si="2"/>
        <v>1</v>
      </c>
      <c r="Z157" s="62" t="s">
        <v>673</v>
      </c>
      <c r="AA157" s="63">
        <f>VLOOKUP($C157,'Planning Applications_LBCs'!$B$2:$G$345,2,0)</f>
        <v>476</v>
      </c>
      <c r="AB157" s="63">
        <f>VLOOKUP($C157,'Planning Applications_LBCs'!$B$2:$G$345,3,0)</f>
        <v>-1.6528925619834711E-2</v>
      </c>
      <c r="AC157" s="63">
        <f>VLOOKUP($C157,'Planning Applications_LBCs'!$B$2:$G$345,4,0)</f>
        <v>22</v>
      </c>
      <c r="AD157" s="63">
        <f>VLOOKUP($C157,'Planning Applications_LBCs'!$B$2:$G$345,5,0)</f>
        <v>1</v>
      </c>
      <c r="AE157" s="63">
        <f>VLOOKUP($C157,'Planning Applications_LBCs'!$B$2:$G$345,6,0)</f>
        <v>0</v>
      </c>
      <c r="AF157" s="63">
        <f>VLOOKUP($C157,'LA Staffing'!$A:$D,2,0)</f>
        <v>0.6</v>
      </c>
      <c r="AG157" s="63" t="s">
        <v>1023</v>
      </c>
      <c r="AH157" s="99" t="str">
        <f>VLOOKUP($C157,'LA Staffing'!$A:$D,4,0)</f>
        <v>Currently advised by Lancashire Archaeological Advisory Service</v>
      </c>
    </row>
    <row r="158" spans="1:34" ht="17.649999999999999" customHeight="1">
      <c r="A158" s="61" t="s">
        <v>180</v>
      </c>
      <c r="B158" s="61" t="s">
        <v>190</v>
      </c>
      <c r="C158" s="62" t="s">
        <v>216</v>
      </c>
      <c r="D158" s="63">
        <f>VLOOKUP($C158,NHLE!$A$1:$P$327,4,0)</f>
        <v>4</v>
      </c>
      <c r="E158" s="63">
        <f>VLOOKUP($C158,NHLE!$A$1:$P$327,5,0)</f>
        <v>19</v>
      </c>
      <c r="F158" s="63">
        <f>VLOOKUP($C158,NHLE!$A$1:$P$327,6,0)</f>
        <v>454</v>
      </c>
      <c r="G158" s="63">
        <f>VLOOKUP($C158,NHLE!$A$1:$P$327,7,0)</f>
        <v>477</v>
      </c>
      <c r="H158" s="63">
        <f>VLOOKUP($C158,NHLE!$A$1:$P$327,8,0)</f>
        <v>3</v>
      </c>
      <c r="I158" s="63">
        <f>VLOOKUP($C158,NHLE!$A$1:$P$327,9,0)</f>
        <v>0</v>
      </c>
      <c r="J158" s="63">
        <f>VLOOKUP($C158,NHLE!$A$1:$P$327,10,0)</f>
        <v>3</v>
      </c>
      <c r="K158" s="63">
        <f>VLOOKUP($C158,NHLE!$A$1:$P$327,11,0)</f>
        <v>5</v>
      </c>
      <c r="L158" s="63">
        <f>VLOOKUP($C158,NHLE!$A$1:$P$327,12,0)</f>
        <v>8</v>
      </c>
      <c r="M158" s="63">
        <f>VLOOKUP($C158,NHLE!$A$1:$P$327,13,0)</f>
        <v>0</v>
      </c>
      <c r="N158" s="63">
        <f>VLOOKUP($C158,NHLE!$A$1:$P$327,14,0)</f>
        <v>0</v>
      </c>
      <c r="O158" s="63">
        <f>VLOOKUP($C158,NHLE!$A$1:$P$327,15,0)</f>
        <v>0</v>
      </c>
      <c r="P158" s="63">
        <f>VLOOKUP($C158,NHLE!$A$1:$P$327,16,0)</f>
        <v>0</v>
      </c>
      <c r="Q158" s="64"/>
      <c r="R158" s="62">
        <f>VLOOKUP($C158,'HAR Stats'!$E$4:$L$386,2,0)</f>
        <v>1</v>
      </c>
      <c r="S158" s="62">
        <f>VLOOKUP($C158,'HAR Stats'!$E$4:$L$386,3,0)</f>
        <v>1</v>
      </c>
      <c r="T158" s="62">
        <f>VLOOKUP($C158,'HAR Stats'!$E$4:$L$386,4,0)</f>
        <v>0</v>
      </c>
      <c r="U158" s="62">
        <f>VLOOKUP($C158,'HAR Stats'!$E$4:$L$386,5,0)</f>
        <v>0</v>
      </c>
      <c r="V158" s="62">
        <f>VLOOKUP($C158,'HAR Stats'!$E$4:$L$386,6,0)</f>
        <v>0</v>
      </c>
      <c r="W158" s="62">
        <f>VLOOKUP($C158,'HAR Stats'!$E$4:$L$386,7,0)</f>
        <v>0</v>
      </c>
      <c r="X158" s="62">
        <f>VLOOKUP($C158,'HAR Stats'!$E$4:$L$386,8,0)</f>
        <v>1</v>
      </c>
      <c r="Y158" s="62">
        <f t="shared" si="2"/>
        <v>3</v>
      </c>
      <c r="Z158" s="62" t="s">
        <v>671</v>
      </c>
      <c r="AA158" s="63">
        <f>VLOOKUP($C158,'Planning Applications_LBCs'!$B$2:$G$345,2,0)</f>
        <v>771</v>
      </c>
      <c r="AB158" s="63">
        <f>VLOOKUP($C158,'Planning Applications_LBCs'!$B$2:$G$345,3,0)</f>
        <v>-0.14994487320837926</v>
      </c>
      <c r="AC158" s="63">
        <f>VLOOKUP($C158,'Planning Applications_LBCs'!$B$2:$G$345,4,0)</f>
        <v>39</v>
      </c>
      <c r="AD158" s="63">
        <f>VLOOKUP($C158,'Planning Applications_LBCs'!$B$2:$G$345,5,0)</f>
        <v>-0.23529411764705882</v>
      </c>
      <c r="AE158" s="63">
        <f>VLOOKUP($C158,'Planning Applications_LBCs'!$B$2:$G$345,6,0)</f>
        <v>1</v>
      </c>
      <c r="AF158" s="63">
        <f>VLOOKUP($C158,'LA Staffing'!$A:$D,2,0)</f>
        <v>0.8</v>
      </c>
      <c r="AG158" s="63" t="s">
        <v>1023</v>
      </c>
      <c r="AH158" s="99" t="str">
        <f>VLOOKUP($C158,'LA Staffing'!$A:$D,4,0)</f>
        <v>Currently advised by Lancashire Archaeological Advisory Service</v>
      </c>
    </row>
    <row r="159" spans="1:34" ht="17.649999999999999" customHeight="1">
      <c r="A159" s="61" t="s">
        <v>180</v>
      </c>
      <c r="B159" s="61" t="s">
        <v>190</v>
      </c>
      <c r="C159" s="62" t="s">
        <v>217</v>
      </c>
      <c r="D159" s="63">
        <f>VLOOKUP($C159,NHLE!$A$1:$P$327,4,0)</f>
        <v>19</v>
      </c>
      <c r="E159" s="63">
        <f>VLOOKUP($C159,NHLE!$A$1:$P$327,5,0)</f>
        <v>46</v>
      </c>
      <c r="F159" s="63">
        <f>VLOOKUP($C159,NHLE!$A$1:$P$327,6,0)</f>
        <v>760</v>
      </c>
      <c r="G159" s="63">
        <f>VLOOKUP($C159,NHLE!$A$1:$P$327,7,0)</f>
        <v>825</v>
      </c>
      <c r="H159" s="63">
        <f>VLOOKUP($C159,NHLE!$A$1:$P$327,8,0)</f>
        <v>28</v>
      </c>
      <c r="I159" s="63">
        <f>VLOOKUP($C159,NHLE!$A$1:$P$327,9,0)</f>
        <v>0</v>
      </c>
      <c r="J159" s="63">
        <f>VLOOKUP($C159,NHLE!$A$1:$P$327,10,0)</f>
        <v>1</v>
      </c>
      <c r="K159" s="63">
        <f>VLOOKUP($C159,NHLE!$A$1:$P$327,11,0)</f>
        <v>3</v>
      </c>
      <c r="L159" s="63">
        <f>VLOOKUP($C159,NHLE!$A$1:$P$327,12,0)</f>
        <v>4</v>
      </c>
      <c r="M159" s="63">
        <f>VLOOKUP($C159,NHLE!$A$1:$P$327,13,0)</f>
        <v>0</v>
      </c>
      <c r="N159" s="63">
        <f>VLOOKUP($C159,NHLE!$A$1:$P$327,14,0)</f>
        <v>0</v>
      </c>
      <c r="O159" s="63">
        <f>VLOOKUP($C159,NHLE!$A$1:$P$327,15,0)</f>
        <v>0</v>
      </c>
      <c r="P159" s="63">
        <f>VLOOKUP($C159,NHLE!$A$1:$P$327,16,0)</f>
        <v>0</v>
      </c>
      <c r="Q159" s="64"/>
      <c r="R159" s="62">
        <f>VLOOKUP($C159,'HAR Stats'!$E$4:$L$386,2,0)</f>
        <v>3</v>
      </c>
      <c r="S159" s="62">
        <f>VLOOKUP($C159,'HAR Stats'!$E$4:$L$386,3,0)</f>
        <v>1</v>
      </c>
      <c r="T159" s="62">
        <f>VLOOKUP($C159,'HAR Stats'!$E$4:$L$386,4,0)</f>
        <v>2</v>
      </c>
      <c r="U159" s="62">
        <f>VLOOKUP($C159,'HAR Stats'!$E$4:$L$386,5,0)</f>
        <v>0</v>
      </c>
      <c r="V159" s="62">
        <f>VLOOKUP($C159,'HAR Stats'!$E$4:$L$386,6,0)</f>
        <v>0</v>
      </c>
      <c r="W159" s="62">
        <f>VLOOKUP($C159,'HAR Stats'!$E$4:$L$386,7,0)</f>
        <v>0</v>
      </c>
      <c r="X159" s="62">
        <f>VLOOKUP($C159,'HAR Stats'!$E$4:$L$386,8,0)</f>
        <v>0</v>
      </c>
      <c r="Y159" s="62">
        <f t="shared" si="2"/>
        <v>6</v>
      </c>
      <c r="Z159" s="62" t="s">
        <v>673</v>
      </c>
      <c r="AA159" s="63">
        <f>VLOOKUP($C159,'Planning Applications_LBCs'!$B$2:$G$345,2,0)</f>
        <v>669</v>
      </c>
      <c r="AB159" s="63">
        <f>VLOOKUP($C159,'Planning Applications_LBCs'!$B$2:$G$345,3,0)</f>
        <v>2.7649769585253458E-2</v>
      </c>
      <c r="AC159" s="63">
        <f>VLOOKUP($C159,'Planning Applications_LBCs'!$B$2:$G$345,4,0)</f>
        <v>58</v>
      </c>
      <c r="AD159" s="63">
        <f>VLOOKUP($C159,'Planning Applications_LBCs'!$B$2:$G$345,5,0)</f>
        <v>-0.14705882352941177</v>
      </c>
      <c r="AE159" s="63">
        <f>VLOOKUP($C159,'Planning Applications_LBCs'!$B$2:$G$345,6,0)</f>
        <v>8</v>
      </c>
      <c r="AF159" s="63">
        <f>VLOOKUP($C159,'LA Staffing'!$A:$D,2,0)</f>
        <v>1</v>
      </c>
      <c r="AG159" s="63" t="s">
        <v>1023</v>
      </c>
      <c r="AH159" s="99" t="str">
        <f>VLOOKUP($C159,'LA Staffing'!$A:$D,4,0)</f>
        <v>Currently advised by Lancashire Archaeological Advisory Service</v>
      </c>
    </row>
    <row r="160" spans="1:34" ht="17.649999999999999" customHeight="1">
      <c r="A160" s="61" t="s">
        <v>180</v>
      </c>
      <c r="B160" s="61" t="s">
        <v>218</v>
      </c>
      <c r="C160" s="62" t="s">
        <v>219</v>
      </c>
      <c r="D160" s="63">
        <f>VLOOKUP($C160,NHLE!$A$1:$P$327,4,0)</f>
        <v>5</v>
      </c>
      <c r="E160" s="63">
        <f>VLOOKUP($C160,NHLE!$A$1:$P$327,5,0)</f>
        <v>21</v>
      </c>
      <c r="F160" s="63">
        <f>VLOOKUP($C160,NHLE!$A$1:$P$327,6,0)</f>
        <v>324</v>
      </c>
      <c r="G160" s="63">
        <f>VLOOKUP($C160,NHLE!$A$1:$P$327,7,0)</f>
        <v>350</v>
      </c>
      <c r="H160" s="63">
        <f>VLOOKUP($C160,NHLE!$A$1:$P$327,8,0)</f>
        <v>4</v>
      </c>
      <c r="I160" s="63">
        <f>VLOOKUP($C160,NHLE!$A$1:$P$327,9,0)</f>
        <v>0</v>
      </c>
      <c r="J160" s="63">
        <f>VLOOKUP($C160,NHLE!$A$1:$P$327,10,0)</f>
        <v>0</v>
      </c>
      <c r="K160" s="63">
        <f>VLOOKUP($C160,NHLE!$A$1:$P$327,11,0)</f>
        <v>4</v>
      </c>
      <c r="L160" s="63">
        <f>VLOOKUP($C160,NHLE!$A$1:$P$327,12,0)</f>
        <v>4</v>
      </c>
      <c r="M160" s="63">
        <f>VLOOKUP($C160,NHLE!$A$1:$P$327,13,0)</f>
        <v>0</v>
      </c>
      <c r="N160" s="63">
        <f>VLOOKUP($C160,NHLE!$A$1:$P$327,14,0)</f>
        <v>0</v>
      </c>
      <c r="O160" s="63">
        <f>VLOOKUP($C160,NHLE!$A$1:$P$327,15,0)</f>
        <v>0</v>
      </c>
      <c r="P160" s="63">
        <f>VLOOKUP($C160,NHLE!$A$1:$P$327,16,0)</f>
        <v>0</v>
      </c>
      <c r="Q160" s="64"/>
      <c r="R160" s="62">
        <f>VLOOKUP($C160,'HAR Stats'!$E$4:$L$386,2,0)</f>
        <v>4</v>
      </c>
      <c r="S160" s="62">
        <f>VLOOKUP($C160,'HAR Stats'!$E$4:$L$386,3,0)</f>
        <v>6</v>
      </c>
      <c r="T160" s="62">
        <f>VLOOKUP($C160,'HAR Stats'!$E$4:$L$386,4,0)</f>
        <v>0</v>
      </c>
      <c r="U160" s="62">
        <f>VLOOKUP($C160,'HAR Stats'!$E$4:$L$386,5,0)</f>
        <v>0</v>
      </c>
      <c r="V160" s="62">
        <f>VLOOKUP($C160,'HAR Stats'!$E$4:$L$386,6,0)</f>
        <v>0</v>
      </c>
      <c r="W160" s="62">
        <f>VLOOKUP($C160,'HAR Stats'!$E$4:$L$386,7,0)</f>
        <v>0</v>
      </c>
      <c r="X160" s="62">
        <f>VLOOKUP($C160,'HAR Stats'!$E$4:$L$386,8,0)</f>
        <v>2</v>
      </c>
      <c r="Y160" s="62">
        <f t="shared" si="2"/>
        <v>12</v>
      </c>
      <c r="Z160" s="62" t="s">
        <v>671</v>
      </c>
      <c r="AA160" s="63">
        <f>VLOOKUP($C160,'Planning Applications_LBCs'!$B$2:$G$345,2,0)</f>
        <v>827</v>
      </c>
      <c r="AB160" s="63">
        <f>VLOOKUP($C160,'Planning Applications_LBCs'!$B$2:$G$345,3,0)</f>
        <v>-0.10691144708423327</v>
      </c>
      <c r="AC160" s="63">
        <f>VLOOKUP($C160,'Planning Applications_LBCs'!$B$2:$G$345,4,0)</f>
        <v>13</v>
      </c>
      <c r="AD160" s="63">
        <f>VLOOKUP($C160,'Planning Applications_LBCs'!$B$2:$G$345,5,0)</f>
        <v>-0.43478260869565216</v>
      </c>
      <c r="AE160" s="63">
        <f>VLOOKUP($C160,'Planning Applications_LBCs'!$B$2:$G$345,6,0)</f>
        <v>0</v>
      </c>
      <c r="AF160" s="63">
        <f>VLOOKUP($C160,'LA Staffing'!$A:$D,2,0)</f>
        <v>2</v>
      </c>
      <c r="AG160" s="63" t="str">
        <f>VLOOKUP($C160,'LA Staffing'!$A:$D,3,0)</f>
        <v>Up 1</v>
      </c>
      <c r="AH160" s="99" t="str">
        <f>VLOOKUP($C160,'LA Staffing'!$A:$D,4,0)</f>
        <v>Advised by Greater Manchester</v>
      </c>
    </row>
    <row r="161" spans="1:34" ht="17.649999999999999" customHeight="1">
      <c r="A161" s="61" t="s">
        <v>180</v>
      </c>
      <c r="B161" s="61" t="s">
        <v>190</v>
      </c>
      <c r="C161" s="62" t="s">
        <v>220</v>
      </c>
      <c r="D161" s="63">
        <f>VLOOKUP($C161,NHLE!$A$1:$P$327,4,0)</f>
        <v>0</v>
      </c>
      <c r="E161" s="63">
        <f>VLOOKUP($C161,NHLE!$A$1:$P$327,5,0)</f>
        <v>13</v>
      </c>
      <c r="F161" s="63">
        <f>VLOOKUP($C161,NHLE!$A$1:$P$327,6,0)</f>
        <v>258</v>
      </c>
      <c r="G161" s="63">
        <f>VLOOKUP($C161,NHLE!$A$1:$P$327,7,0)</f>
        <v>271</v>
      </c>
      <c r="H161" s="63">
        <f>VLOOKUP($C161,NHLE!$A$1:$P$327,8,0)</f>
        <v>1</v>
      </c>
      <c r="I161" s="63">
        <f>VLOOKUP($C161,NHLE!$A$1:$P$327,9,0)</f>
        <v>0</v>
      </c>
      <c r="J161" s="63">
        <f>VLOOKUP($C161,NHLE!$A$1:$P$327,10,0)</f>
        <v>0</v>
      </c>
      <c r="K161" s="63">
        <f>VLOOKUP($C161,NHLE!$A$1:$P$327,11,0)</f>
        <v>1</v>
      </c>
      <c r="L161" s="63">
        <f>VLOOKUP($C161,NHLE!$A$1:$P$327,12,0)</f>
        <v>1</v>
      </c>
      <c r="M161" s="63">
        <f>VLOOKUP($C161,NHLE!$A$1:$P$327,13,0)</f>
        <v>0</v>
      </c>
      <c r="N161" s="63">
        <f>VLOOKUP($C161,NHLE!$A$1:$P$327,14,0)</f>
        <v>0</v>
      </c>
      <c r="O161" s="63">
        <f>VLOOKUP($C161,NHLE!$A$1:$P$327,15,0)</f>
        <v>0</v>
      </c>
      <c r="P161" s="63">
        <f>VLOOKUP($C161,NHLE!$A$1:$P$327,16,0)</f>
        <v>0</v>
      </c>
      <c r="Q161" s="64"/>
      <c r="R161" s="62">
        <f>VLOOKUP($C161,'HAR Stats'!$E$4:$L$386,2,0)</f>
        <v>2</v>
      </c>
      <c r="S161" s="62">
        <f>VLOOKUP($C161,'HAR Stats'!$E$4:$L$386,3,0)</f>
        <v>3</v>
      </c>
      <c r="T161" s="62">
        <f>VLOOKUP($C161,'HAR Stats'!$E$4:$L$386,4,0)</f>
        <v>0</v>
      </c>
      <c r="U161" s="62">
        <f>VLOOKUP($C161,'HAR Stats'!$E$4:$L$386,5,0)</f>
        <v>0</v>
      </c>
      <c r="V161" s="62">
        <f>VLOOKUP($C161,'HAR Stats'!$E$4:$L$386,6,0)</f>
        <v>0</v>
      </c>
      <c r="W161" s="62">
        <f>VLOOKUP($C161,'HAR Stats'!$E$4:$L$386,7,0)</f>
        <v>0</v>
      </c>
      <c r="X161" s="62">
        <f>VLOOKUP($C161,'HAR Stats'!$E$4:$L$386,8,0)</f>
        <v>2</v>
      </c>
      <c r="Y161" s="62">
        <f t="shared" si="2"/>
        <v>7</v>
      </c>
      <c r="Z161" s="62" t="s">
        <v>671</v>
      </c>
      <c r="AA161" s="63">
        <f>VLOOKUP($C161,'Planning Applications_LBCs'!$B$2:$G$345,2,0)</f>
        <v>401</v>
      </c>
      <c r="AB161" s="63">
        <f>VLOOKUP($C161,'Planning Applications_LBCs'!$B$2:$G$345,3,0)</f>
        <v>6.6489361702127658E-2</v>
      </c>
      <c r="AC161" s="63">
        <f>VLOOKUP($C161,'Planning Applications_LBCs'!$B$2:$G$345,4,0)</f>
        <v>21</v>
      </c>
      <c r="AD161" s="63">
        <f>VLOOKUP($C161,'Planning Applications_LBCs'!$B$2:$G$345,5,0)</f>
        <v>1.3333333333333333</v>
      </c>
      <c r="AE161" s="63">
        <f>VLOOKUP($C161,'Planning Applications_LBCs'!$B$2:$G$345,6,0)</f>
        <v>0</v>
      </c>
      <c r="AF161" s="63">
        <f>VLOOKUP($C161,'LA Staffing'!$A:$D,2,0)</f>
        <v>1</v>
      </c>
      <c r="AG161" s="63" t="s">
        <v>1023</v>
      </c>
      <c r="AH161" s="99" t="str">
        <f>VLOOKUP($C161,'LA Staffing'!$A:$D,4,0)</f>
        <v>Currently advised by Lancashire Archaeological Advisory Service</v>
      </c>
    </row>
    <row r="162" spans="1:34" ht="17.649999999999999" customHeight="1">
      <c r="A162" s="61" t="s">
        <v>180</v>
      </c>
      <c r="B162" s="61" t="s">
        <v>221</v>
      </c>
      <c r="C162" s="62" t="s">
        <v>222</v>
      </c>
      <c r="D162" s="63">
        <f>VLOOKUP($C162,NHLE!$A$1:$P$327,4,0)</f>
        <v>6</v>
      </c>
      <c r="E162" s="63">
        <f>VLOOKUP($C162,NHLE!$A$1:$P$327,5,0)</f>
        <v>13</v>
      </c>
      <c r="F162" s="63">
        <f>VLOOKUP($C162,NHLE!$A$1:$P$327,6,0)</f>
        <v>211</v>
      </c>
      <c r="G162" s="63">
        <f>VLOOKUP($C162,NHLE!$A$1:$P$327,7,0)</f>
        <v>230</v>
      </c>
      <c r="H162" s="63">
        <f>VLOOKUP($C162,NHLE!$A$1:$P$327,8,0)</f>
        <v>3</v>
      </c>
      <c r="I162" s="63">
        <f>VLOOKUP($C162,NHLE!$A$1:$P$327,9,0)</f>
        <v>0</v>
      </c>
      <c r="J162" s="63">
        <f>VLOOKUP($C162,NHLE!$A$1:$P$327,10,0)</f>
        <v>0</v>
      </c>
      <c r="K162" s="63">
        <f>VLOOKUP($C162,NHLE!$A$1:$P$327,11,0)</f>
        <v>2</v>
      </c>
      <c r="L162" s="63">
        <f>VLOOKUP($C162,NHLE!$A$1:$P$327,12,0)</f>
        <v>2</v>
      </c>
      <c r="M162" s="63">
        <f>VLOOKUP($C162,NHLE!$A$1:$P$327,13,0)</f>
        <v>0</v>
      </c>
      <c r="N162" s="63">
        <f>VLOOKUP($C162,NHLE!$A$1:$P$327,14,0)</f>
        <v>0</v>
      </c>
      <c r="O162" s="63">
        <f>VLOOKUP($C162,NHLE!$A$1:$P$327,15,0)</f>
        <v>0</v>
      </c>
      <c r="P162" s="63">
        <f>VLOOKUP($C162,NHLE!$A$1:$P$327,16,0)</f>
        <v>0</v>
      </c>
      <c r="Q162" s="64"/>
      <c r="R162" s="62">
        <f>VLOOKUP($C162,'HAR Stats'!$E$4:$L$386,2,0)</f>
        <v>1</v>
      </c>
      <c r="S162" s="62">
        <f>VLOOKUP($C162,'HAR Stats'!$E$4:$L$386,3,0)</f>
        <v>11</v>
      </c>
      <c r="T162" s="62">
        <f>VLOOKUP($C162,'HAR Stats'!$E$4:$L$386,4,0)</f>
        <v>0</v>
      </c>
      <c r="U162" s="62">
        <f>VLOOKUP($C162,'HAR Stats'!$E$4:$L$386,5,0)</f>
        <v>0</v>
      </c>
      <c r="V162" s="62">
        <f>VLOOKUP($C162,'HAR Stats'!$E$4:$L$386,6,0)</f>
        <v>0</v>
      </c>
      <c r="W162" s="62">
        <f>VLOOKUP($C162,'HAR Stats'!$E$4:$L$386,7,0)</f>
        <v>0</v>
      </c>
      <c r="X162" s="62">
        <f>VLOOKUP($C162,'HAR Stats'!$E$4:$L$386,8,0)</f>
        <v>4</v>
      </c>
      <c r="Y162" s="62">
        <f t="shared" si="2"/>
        <v>16</v>
      </c>
      <c r="Z162" s="62" t="s">
        <v>671</v>
      </c>
      <c r="AA162" s="63">
        <f>VLOOKUP($C162,'Planning Applications_LBCs'!$B$2:$G$345,2,0)</f>
        <v>980</v>
      </c>
      <c r="AB162" s="63">
        <f>VLOOKUP($C162,'Planning Applications_LBCs'!$B$2:$G$345,3,0)</f>
        <v>7.1942446043165471E-3</v>
      </c>
      <c r="AC162" s="63">
        <f>VLOOKUP($C162,'Planning Applications_LBCs'!$B$2:$G$345,4,0)</f>
        <v>28</v>
      </c>
      <c r="AD162" s="63">
        <f>VLOOKUP($C162,'Planning Applications_LBCs'!$B$2:$G$345,5,0)</f>
        <v>0.4</v>
      </c>
      <c r="AE162" s="63">
        <f>VLOOKUP($C162,'Planning Applications_LBCs'!$B$2:$G$345,6,0)</f>
        <v>0</v>
      </c>
      <c r="AF162" s="63">
        <f>VLOOKUP($C162,'LA Staffing'!$A:$D,2,0)</f>
        <v>0.5</v>
      </c>
      <c r="AG162" s="63" t="str">
        <f>VLOOKUP($C162,'LA Staffing'!$A:$D,3,0)</f>
        <v>Up 0.2</v>
      </c>
      <c r="AH162" s="99" t="str">
        <f>VLOOKUP($C162,'LA Staffing'!$A:$D,4,0)</f>
        <v>Advised by Greater Manchester</v>
      </c>
    </row>
    <row r="163" spans="1:34" ht="17.649999999999999" customHeight="1">
      <c r="A163" s="61" t="s">
        <v>180</v>
      </c>
      <c r="B163" s="61" t="s">
        <v>223</v>
      </c>
      <c r="C163" s="62" t="s">
        <v>224</v>
      </c>
      <c r="D163" s="63">
        <f>VLOOKUP($C163,NHLE!$A$1:$P$327,4,0)</f>
        <v>2</v>
      </c>
      <c r="E163" s="63">
        <f>VLOOKUP($C163,NHLE!$A$1:$P$327,5,0)</f>
        <v>21</v>
      </c>
      <c r="F163" s="63">
        <f>VLOOKUP($C163,NHLE!$A$1:$P$327,6,0)</f>
        <v>543</v>
      </c>
      <c r="G163" s="63">
        <f>VLOOKUP($C163,NHLE!$A$1:$P$327,7,0)</f>
        <v>566</v>
      </c>
      <c r="H163" s="63">
        <f>VLOOKUP($C163,NHLE!$A$1:$P$327,8,0)</f>
        <v>13</v>
      </c>
      <c r="I163" s="63">
        <f>VLOOKUP($C163,NHLE!$A$1:$P$327,9,0)</f>
        <v>0</v>
      </c>
      <c r="J163" s="63">
        <f>VLOOKUP($C163,NHLE!$A$1:$P$327,10,0)</f>
        <v>2</v>
      </c>
      <c r="K163" s="63">
        <f>VLOOKUP($C163,NHLE!$A$1:$P$327,11,0)</f>
        <v>3</v>
      </c>
      <c r="L163" s="63">
        <f>VLOOKUP($C163,NHLE!$A$1:$P$327,12,0)</f>
        <v>5</v>
      </c>
      <c r="M163" s="63">
        <f>VLOOKUP($C163,NHLE!$A$1:$P$327,13,0)</f>
        <v>0</v>
      </c>
      <c r="N163" s="63">
        <f>VLOOKUP($C163,NHLE!$A$1:$P$327,14,0)</f>
        <v>0</v>
      </c>
      <c r="O163" s="63">
        <f>VLOOKUP($C163,NHLE!$A$1:$P$327,15,0)</f>
        <v>0</v>
      </c>
      <c r="P163" s="63">
        <f>VLOOKUP($C163,NHLE!$A$1:$P$327,16,0)</f>
        <v>0</v>
      </c>
      <c r="Q163" s="64"/>
      <c r="R163" s="62">
        <f>VLOOKUP($C163,'HAR Stats'!$E$4:$L$386,2,0)</f>
        <v>1</v>
      </c>
      <c r="S163" s="62">
        <f>VLOOKUP($C163,'HAR Stats'!$E$4:$L$386,3,0)</f>
        <v>2</v>
      </c>
      <c r="T163" s="62">
        <f>VLOOKUP($C163,'HAR Stats'!$E$4:$L$386,4,0)</f>
        <v>1</v>
      </c>
      <c r="U163" s="62">
        <f>VLOOKUP($C163,'HAR Stats'!$E$4:$L$386,5,0)</f>
        <v>0</v>
      </c>
      <c r="V163" s="62">
        <f>VLOOKUP($C163,'HAR Stats'!$E$4:$L$386,6,0)</f>
        <v>0</v>
      </c>
      <c r="W163" s="62">
        <f>VLOOKUP($C163,'HAR Stats'!$E$4:$L$386,7,0)</f>
        <v>0</v>
      </c>
      <c r="X163" s="62">
        <f>VLOOKUP($C163,'HAR Stats'!$E$4:$L$386,8,0)</f>
        <v>6</v>
      </c>
      <c r="Y163" s="62">
        <f t="shared" si="2"/>
        <v>10</v>
      </c>
      <c r="Z163" s="62" t="s">
        <v>671</v>
      </c>
      <c r="AA163" s="63">
        <f>VLOOKUP($C163,'Planning Applications_LBCs'!$B$2:$G$345,2,0)</f>
        <v>1387</v>
      </c>
      <c r="AB163" s="63">
        <f>VLOOKUP($C163,'Planning Applications_LBCs'!$B$2:$G$345,3,0)</f>
        <v>-2.5298664792691498E-2</v>
      </c>
      <c r="AC163" s="63">
        <f>VLOOKUP($C163,'Planning Applications_LBCs'!$B$2:$G$345,4,0)</f>
        <v>41</v>
      </c>
      <c r="AD163" s="63">
        <f>VLOOKUP($C163,'Planning Applications_LBCs'!$B$2:$G$345,5,0)</f>
        <v>-2.3809523809523808E-2</v>
      </c>
      <c r="AE163" s="63">
        <f>VLOOKUP($C163,'Planning Applications_LBCs'!$B$2:$G$345,6,0)</f>
        <v>2</v>
      </c>
      <c r="AF163" s="63">
        <f>VLOOKUP($C163,'LA Staffing'!$A:$D,2,0)</f>
        <v>3</v>
      </c>
      <c r="AG163" s="63" t="s">
        <v>1023</v>
      </c>
      <c r="AH163" s="99" t="str">
        <f>VLOOKUP($C163,'LA Staffing'!$A:$D,4,0)</f>
        <v>Merseyside Environmental Advisory Service</v>
      </c>
    </row>
    <row r="164" spans="1:34" ht="17.649999999999999" customHeight="1">
      <c r="A164" s="61" t="s">
        <v>180</v>
      </c>
      <c r="B164" s="61" t="s">
        <v>181</v>
      </c>
      <c r="C164" s="62" t="s">
        <v>225</v>
      </c>
      <c r="D164" s="63">
        <f>VLOOKUP($C164,NHLE!$A$1:$P$327,4,0)</f>
        <v>34</v>
      </c>
      <c r="E164" s="63">
        <f>VLOOKUP($C164,NHLE!$A$1:$P$327,5,0)</f>
        <v>149</v>
      </c>
      <c r="F164" s="63">
        <f>VLOOKUP($C164,NHLE!$A$1:$P$327,6,0)</f>
        <v>2332</v>
      </c>
      <c r="G164" s="63">
        <f>VLOOKUP($C164,NHLE!$A$1:$P$327,7,0)</f>
        <v>2515</v>
      </c>
      <c r="H164" s="63">
        <f>VLOOKUP($C164,NHLE!$A$1:$P$327,8,0)</f>
        <v>139</v>
      </c>
      <c r="I164" s="63">
        <f>VLOOKUP($C164,NHLE!$A$1:$P$327,9,0)</f>
        <v>1</v>
      </c>
      <c r="J164" s="63">
        <f>VLOOKUP($C164,NHLE!$A$1:$P$327,10,0)</f>
        <v>2</v>
      </c>
      <c r="K164" s="63">
        <f>VLOOKUP($C164,NHLE!$A$1:$P$327,11,0)</f>
        <v>7</v>
      </c>
      <c r="L164" s="63">
        <f>VLOOKUP($C164,NHLE!$A$1:$P$327,12,0)</f>
        <v>10</v>
      </c>
      <c r="M164" s="63">
        <f>VLOOKUP($C164,NHLE!$A$1:$P$327,13,0)</f>
        <v>1</v>
      </c>
      <c r="N164" s="63">
        <f>VLOOKUP($C164,NHLE!$A$1:$P$327,14,0)</f>
        <v>0</v>
      </c>
      <c r="O164" s="63">
        <f>VLOOKUP($C164,NHLE!$A$1:$P$327,15,0)</f>
        <v>0</v>
      </c>
      <c r="P164" s="63">
        <f>VLOOKUP($C164,NHLE!$A$1:$P$327,16,0)</f>
        <v>0</v>
      </c>
      <c r="Q164" s="64"/>
      <c r="R164" s="62">
        <f>VLOOKUP($C164,'HAR Stats'!$E$4:$L$386,2,0)</f>
        <v>6</v>
      </c>
      <c r="S164" s="62">
        <f>VLOOKUP($C164,'HAR Stats'!$E$4:$L$386,3,0)</f>
        <v>2</v>
      </c>
      <c r="T164" s="62">
        <f>VLOOKUP($C164,'HAR Stats'!$E$4:$L$386,4,0)</f>
        <v>7</v>
      </c>
      <c r="U164" s="62">
        <f>VLOOKUP($C164,'HAR Stats'!$E$4:$L$386,5,0)</f>
        <v>0</v>
      </c>
      <c r="V164" s="62">
        <f>VLOOKUP($C164,'HAR Stats'!$E$4:$L$386,6,0)</f>
        <v>0</v>
      </c>
      <c r="W164" s="62">
        <f>VLOOKUP($C164,'HAR Stats'!$E$4:$L$386,7,0)</f>
        <v>0</v>
      </c>
      <c r="X164" s="62">
        <f>VLOOKUP($C164,'HAR Stats'!$E$4:$L$386,8,0)</f>
        <v>1</v>
      </c>
      <c r="Y164" s="62">
        <f t="shared" si="2"/>
        <v>16</v>
      </c>
      <c r="Z164" s="62" t="s">
        <v>671</v>
      </c>
      <c r="AA164" s="63">
        <f>VLOOKUP($C164,'Planning Applications_LBCs'!$B$2:$G$345,2,0)</f>
        <v>688</v>
      </c>
      <c r="AB164" s="63">
        <f>VLOOKUP($C164,'Planning Applications_LBCs'!$B$2:$G$345,3,0)</f>
        <v>-0.15479115479115479</v>
      </c>
      <c r="AC164" s="63">
        <f>VLOOKUP($C164,'Planning Applications_LBCs'!$B$2:$G$345,4,0)</f>
        <v>59</v>
      </c>
      <c r="AD164" s="63">
        <f>VLOOKUP($C164,'Planning Applications_LBCs'!$B$2:$G$345,5,0)</f>
        <v>0</v>
      </c>
      <c r="AE164" s="63">
        <f>VLOOKUP($C164,'Planning Applications_LBCs'!$B$2:$G$345,6,0)</f>
        <v>3</v>
      </c>
      <c r="AF164" s="63">
        <f>VLOOKUP($C164,'LA Staffing'!$A:$D,2,0)</f>
        <v>1</v>
      </c>
      <c r="AG164" s="63" t="s">
        <v>1023</v>
      </c>
      <c r="AH164" s="99" t="str">
        <f>VLOOKUP($C164,'LA Staffing'!$A:$D,4,0)</f>
        <v>Advised by Cumbria County Council</v>
      </c>
    </row>
    <row r="165" spans="1:34" ht="17.649999999999999" customHeight="1">
      <c r="A165" s="61" t="s">
        <v>180</v>
      </c>
      <c r="B165" s="61" t="s">
        <v>190</v>
      </c>
      <c r="C165" s="62" t="s">
        <v>226</v>
      </c>
      <c r="D165" s="63">
        <f>VLOOKUP($C165,NHLE!$A$1:$P$327,4,0)</f>
        <v>2</v>
      </c>
      <c r="E165" s="63">
        <f>VLOOKUP($C165,NHLE!$A$1:$P$327,5,0)</f>
        <v>10</v>
      </c>
      <c r="F165" s="63">
        <f>VLOOKUP($C165,NHLE!$A$1:$P$327,6,0)</f>
        <v>132</v>
      </c>
      <c r="G165" s="63">
        <f>VLOOKUP($C165,NHLE!$A$1:$P$327,7,0)</f>
        <v>144</v>
      </c>
      <c r="H165" s="63">
        <f>VLOOKUP($C165,NHLE!$A$1:$P$327,8,0)</f>
        <v>4</v>
      </c>
      <c r="I165" s="63">
        <f>VLOOKUP($C165,NHLE!$A$1:$P$327,9,0)</f>
        <v>0</v>
      </c>
      <c r="J165" s="63">
        <f>VLOOKUP($C165,NHLE!$A$1:$P$327,10,0)</f>
        <v>0</v>
      </c>
      <c r="K165" s="63">
        <f>VLOOKUP($C165,NHLE!$A$1:$P$327,11,0)</f>
        <v>2</v>
      </c>
      <c r="L165" s="63">
        <f>VLOOKUP($C165,NHLE!$A$1:$P$327,12,0)</f>
        <v>2</v>
      </c>
      <c r="M165" s="63">
        <f>VLOOKUP($C165,NHLE!$A$1:$P$327,13,0)</f>
        <v>0</v>
      </c>
      <c r="N165" s="63">
        <f>VLOOKUP($C165,NHLE!$A$1:$P$327,14,0)</f>
        <v>0</v>
      </c>
      <c r="O165" s="63">
        <f>VLOOKUP($C165,NHLE!$A$1:$P$327,15,0)</f>
        <v>0</v>
      </c>
      <c r="P165" s="63">
        <f>VLOOKUP($C165,NHLE!$A$1:$P$327,16,0)</f>
        <v>0</v>
      </c>
      <c r="Q165" s="64"/>
      <c r="R165" s="62">
        <f>VLOOKUP($C165,'HAR Stats'!$E$4:$L$386,2,0)</f>
        <v>0</v>
      </c>
      <c r="S165" s="62">
        <f>VLOOKUP($C165,'HAR Stats'!$E$4:$L$386,3,0)</f>
        <v>0</v>
      </c>
      <c r="T165" s="62">
        <f>VLOOKUP($C165,'HAR Stats'!$E$4:$L$386,4,0)</f>
        <v>0</v>
      </c>
      <c r="U165" s="62">
        <f>VLOOKUP($C165,'HAR Stats'!$E$4:$L$386,5,0)</f>
        <v>0</v>
      </c>
      <c r="V165" s="62">
        <f>VLOOKUP($C165,'HAR Stats'!$E$4:$L$386,6,0)</f>
        <v>0</v>
      </c>
      <c r="W165" s="62">
        <f>VLOOKUP($C165,'HAR Stats'!$E$4:$L$386,7,0)</f>
        <v>0</v>
      </c>
      <c r="X165" s="62">
        <f>VLOOKUP($C165,'HAR Stats'!$E$4:$L$386,8,0)</f>
        <v>0</v>
      </c>
      <c r="Y165" s="62">
        <f t="shared" si="2"/>
        <v>0</v>
      </c>
      <c r="Z165" s="62" t="s">
        <v>673</v>
      </c>
      <c r="AA165" s="63">
        <f>VLOOKUP($C165,'Planning Applications_LBCs'!$B$2:$G$345,2,0)</f>
        <v>588</v>
      </c>
      <c r="AB165" s="63">
        <f>VLOOKUP($C165,'Planning Applications_LBCs'!$B$2:$G$345,3,0)</f>
        <v>3.5211267605633804E-2</v>
      </c>
      <c r="AC165" s="63">
        <f>VLOOKUP($C165,'Planning Applications_LBCs'!$B$2:$G$345,4,0)</f>
        <v>15</v>
      </c>
      <c r="AD165" s="63">
        <f>VLOOKUP($C165,'Planning Applications_LBCs'!$B$2:$G$345,5,0)</f>
        <v>-6.25E-2</v>
      </c>
      <c r="AE165" s="63">
        <f>VLOOKUP($C165,'Planning Applications_LBCs'!$B$2:$G$345,6,0)</f>
        <v>0</v>
      </c>
      <c r="AF165" s="63">
        <f>VLOOKUP($C165,'LA Staffing'!$A:$D,2,0)</f>
        <v>0.02</v>
      </c>
      <c r="AG165" s="63" t="s">
        <v>1023</v>
      </c>
      <c r="AH165" s="99" t="str">
        <f>VLOOKUP($C165,'LA Staffing'!$A:$D,4,0)</f>
        <v>Currently advised by Lancashire Archaeological Advisory Service</v>
      </c>
    </row>
    <row r="166" spans="1:34" ht="17.649999999999999" customHeight="1">
      <c r="A166" s="61" t="s">
        <v>180</v>
      </c>
      <c r="B166" s="61" t="s">
        <v>227</v>
      </c>
      <c r="C166" s="62" t="s">
        <v>228</v>
      </c>
      <c r="D166" s="63">
        <f>VLOOKUP($C166,NHLE!$A$1:$P$327,4,0)</f>
        <v>1</v>
      </c>
      <c r="E166" s="63">
        <f>VLOOKUP($C166,NHLE!$A$1:$P$327,5,0)</f>
        <v>14</v>
      </c>
      <c r="F166" s="63">
        <f>VLOOKUP($C166,NHLE!$A$1:$P$327,6,0)</f>
        <v>133</v>
      </c>
      <c r="G166" s="63">
        <f>VLOOKUP($C166,NHLE!$A$1:$P$327,7,0)</f>
        <v>148</v>
      </c>
      <c r="H166" s="63">
        <f>VLOOKUP($C166,NHLE!$A$1:$P$327,8,0)</f>
        <v>12</v>
      </c>
      <c r="I166" s="63">
        <f>VLOOKUP($C166,NHLE!$A$1:$P$327,9,0)</f>
        <v>0</v>
      </c>
      <c r="J166" s="63">
        <f>VLOOKUP($C166,NHLE!$A$1:$P$327,10,0)</f>
        <v>0</v>
      </c>
      <c r="K166" s="63">
        <f>VLOOKUP($C166,NHLE!$A$1:$P$327,11,0)</f>
        <v>3</v>
      </c>
      <c r="L166" s="63">
        <f>VLOOKUP($C166,NHLE!$A$1:$P$327,12,0)</f>
        <v>3</v>
      </c>
      <c r="M166" s="63">
        <f>VLOOKUP($C166,NHLE!$A$1:$P$327,13,0)</f>
        <v>0</v>
      </c>
      <c r="N166" s="63">
        <f>VLOOKUP($C166,NHLE!$A$1:$P$327,14,0)</f>
        <v>0</v>
      </c>
      <c r="O166" s="63">
        <f>VLOOKUP($C166,NHLE!$A$1:$P$327,15,0)</f>
        <v>1</v>
      </c>
      <c r="P166" s="63">
        <f>VLOOKUP($C166,NHLE!$A$1:$P$327,16,0)</f>
        <v>0</v>
      </c>
      <c r="Q166" s="64"/>
      <c r="R166" s="62">
        <f>VLOOKUP($C166,'HAR Stats'!$E$4:$L$386,2,0)</f>
        <v>3</v>
      </c>
      <c r="S166" s="62">
        <f>VLOOKUP($C166,'HAR Stats'!$E$4:$L$386,3,0)</f>
        <v>3</v>
      </c>
      <c r="T166" s="62">
        <f>VLOOKUP($C166,'HAR Stats'!$E$4:$L$386,4,0)</f>
        <v>3</v>
      </c>
      <c r="U166" s="62">
        <f>VLOOKUP($C166,'HAR Stats'!$E$4:$L$386,5,0)</f>
        <v>0</v>
      </c>
      <c r="V166" s="62">
        <f>VLOOKUP($C166,'HAR Stats'!$E$4:$L$386,6,0)</f>
        <v>0</v>
      </c>
      <c r="W166" s="62">
        <f>VLOOKUP($C166,'HAR Stats'!$E$4:$L$386,7,0)</f>
        <v>0</v>
      </c>
      <c r="X166" s="62">
        <f>VLOOKUP($C166,'HAR Stats'!$E$4:$L$386,8,0)</f>
        <v>3</v>
      </c>
      <c r="Y166" s="62">
        <f t="shared" si="2"/>
        <v>12</v>
      </c>
      <c r="Z166" s="62" t="s">
        <v>671</v>
      </c>
      <c r="AA166" s="63">
        <f>VLOOKUP($C166,'Planning Applications_LBCs'!$B$2:$G$345,2,0)</f>
        <v>685</v>
      </c>
      <c r="AB166" s="63">
        <f>VLOOKUP($C166,'Planning Applications_LBCs'!$B$2:$G$345,3,0)</f>
        <v>-3.3850493653032443E-2</v>
      </c>
      <c r="AC166" s="63">
        <f>VLOOKUP($C166,'Planning Applications_LBCs'!$B$2:$G$345,4,0)</f>
        <v>9</v>
      </c>
      <c r="AD166" s="63">
        <f>VLOOKUP($C166,'Planning Applications_LBCs'!$B$2:$G$345,5,0)</f>
        <v>-0.35714285714285715</v>
      </c>
      <c r="AE166" s="63">
        <f>VLOOKUP($C166,'Planning Applications_LBCs'!$B$2:$G$345,6,0)</f>
        <v>0</v>
      </c>
      <c r="AF166" s="63">
        <f>VLOOKUP($C166,'LA Staffing'!$A:$D,2,0)</f>
        <v>1</v>
      </c>
      <c r="AG166" s="63" t="s">
        <v>1023</v>
      </c>
      <c r="AH166" s="99" t="str">
        <f>VLOOKUP($C166,'LA Staffing'!$A:$D,4,0)</f>
        <v>Merseyside Environmental Advisory Service</v>
      </c>
    </row>
    <row r="167" spans="1:34" ht="17.649999999999999" customHeight="1">
      <c r="A167" s="61" t="s">
        <v>180</v>
      </c>
      <c r="B167" s="61" t="s">
        <v>229</v>
      </c>
      <c r="C167" s="62" t="s">
        <v>230</v>
      </c>
      <c r="D167" s="63">
        <f>VLOOKUP($C167,NHLE!$A$1:$P$327,4,0)</f>
        <v>7</v>
      </c>
      <c r="E167" s="63">
        <f>VLOOKUP($C167,NHLE!$A$1:$P$327,5,0)</f>
        <v>24</v>
      </c>
      <c r="F167" s="63">
        <f>VLOOKUP($C167,NHLE!$A$1:$P$327,6,0)</f>
        <v>359</v>
      </c>
      <c r="G167" s="63">
        <f>VLOOKUP($C167,NHLE!$A$1:$P$327,7,0)</f>
        <v>390</v>
      </c>
      <c r="H167" s="63">
        <f>VLOOKUP($C167,NHLE!$A$1:$P$327,8,0)</f>
        <v>6</v>
      </c>
      <c r="I167" s="63">
        <f>VLOOKUP($C167,NHLE!$A$1:$P$327,9,0)</f>
        <v>0</v>
      </c>
      <c r="J167" s="63">
        <f>VLOOKUP($C167,NHLE!$A$1:$P$327,10,0)</f>
        <v>0</v>
      </c>
      <c r="K167" s="63">
        <f>VLOOKUP($C167,NHLE!$A$1:$P$327,11,0)</f>
        <v>2</v>
      </c>
      <c r="L167" s="63">
        <f>VLOOKUP($C167,NHLE!$A$1:$P$327,12,0)</f>
        <v>2</v>
      </c>
      <c r="M167" s="63">
        <f>VLOOKUP($C167,NHLE!$A$1:$P$327,13,0)</f>
        <v>0</v>
      </c>
      <c r="N167" s="63">
        <f>VLOOKUP($C167,NHLE!$A$1:$P$327,14,0)</f>
        <v>0</v>
      </c>
      <c r="O167" s="63">
        <f>VLOOKUP($C167,NHLE!$A$1:$P$327,15,0)</f>
        <v>0</v>
      </c>
      <c r="P167" s="63">
        <f>VLOOKUP($C167,NHLE!$A$1:$P$327,16,0)</f>
        <v>0</v>
      </c>
      <c r="Q167" s="64"/>
      <c r="R167" s="62">
        <f>VLOOKUP($C167,'HAR Stats'!$E$4:$L$386,2,0)</f>
        <v>3</v>
      </c>
      <c r="S167" s="62">
        <f>VLOOKUP($C167,'HAR Stats'!$E$4:$L$386,3,0)</f>
        <v>9</v>
      </c>
      <c r="T167" s="62">
        <f>VLOOKUP($C167,'HAR Stats'!$E$4:$L$386,4,0)</f>
        <v>1</v>
      </c>
      <c r="U167" s="62">
        <f>VLOOKUP($C167,'HAR Stats'!$E$4:$L$386,5,0)</f>
        <v>0</v>
      </c>
      <c r="V167" s="62">
        <f>VLOOKUP($C167,'HAR Stats'!$E$4:$L$386,6,0)</f>
        <v>0</v>
      </c>
      <c r="W167" s="62">
        <f>VLOOKUP($C167,'HAR Stats'!$E$4:$L$386,7,0)</f>
        <v>0</v>
      </c>
      <c r="X167" s="62">
        <f>VLOOKUP($C167,'HAR Stats'!$E$4:$L$386,8,0)</f>
        <v>1</v>
      </c>
      <c r="Y167" s="62">
        <f t="shared" si="2"/>
        <v>14</v>
      </c>
      <c r="Z167" s="62" t="s">
        <v>671</v>
      </c>
      <c r="AA167" s="63">
        <f>VLOOKUP($C167,'Planning Applications_LBCs'!$B$2:$G$345,2,0)</f>
        <v>1906</v>
      </c>
      <c r="AB167" s="63">
        <f>VLOOKUP($C167,'Planning Applications_LBCs'!$B$2:$G$345,3,0)</f>
        <v>3.6996735582154515E-2</v>
      </c>
      <c r="AC167" s="63">
        <f>VLOOKUP($C167,'Planning Applications_LBCs'!$B$2:$G$345,4,0)</f>
        <v>13</v>
      </c>
      <c r="AD167" s="63">
        <f>VLOOKUP($C167,'Planning Applications_LBCs'!$B$2:$G$345,5,0)</f>
        <v>0</v>
      </c>
      <c r="AE167" s="63">
        <f>VLOOKUP($C167,'Planning Applications_LBCs'!$B$2:$G$345,6,0)</f>
        <v>2</v>
      </c>
      <c r="AF167" s="63">
        <f>VLOOKUP($C167,'LA Staffing'!$A:$D,2,0)</f>
        <v>3</v>
      </c>
      <c r="AG167" s="63" t="str">
        <f>VLOOKUP($C167,'LA Staffing'!$A:$D,3,0)</f>
        <v>Up 2</v>
      </c>
      <c r="AH167" s="99" t="str">
        <f>VLOOKUP($C167,'LA Staffing'!$A:$D,4,0)</f>
        <v>Advised by Greater Manchester</v>
      </c>
    </row>
    <row r="168" spans="1:34" ht="17.649999999999999" customHeight="1">
      <c r="A168" s="61" t="s">
        <v>180</v>
      </c>
      <c r="B168" s="61" t="s">
        <v>231</v>
      </c>
      <c r="C168" s="62" t="s">
        <v>232</v>
      </c>
      <c r="D168" s="63">
        <f>VLOOKUP($C168,NHLE!$A$1:$P$327,4,0)</f>
        <v>2</v>
      </c>
      <c r="E168" s="63">
        <f>VLOOKUP($C168,NHLE!$A$1:$P$327,5,0)</f>
        <v>21</v>
      </c>
      <c r="F168" s="63">
        <f>VLOOKUP($C168,NHLE!$A$1:$P$327,6,0)</f>
        <v>307</v>
      </c>
      <c r="G168" s="63">
        <f>VLOOKUP($C168,NHLE!$A$1:$P$327,7,0)</f>
        <v>330</v>
      </c>
      <c r="H168" s="63">
        <f>VLOOKUP($C168,NHLE!$A$1:$P$327,8,0)</f>
        <v>4</v>
      </c>
      <c r="I168" s="63">
        <f>VLOOKUP($C168,NHLE!$A$1:$P$327,9,0)</f>
        <v>0</v>
      </c>
      <c r="J168" s="63">
        <f>VLOOKUP($C168,NHLE!$A$1:$P$327,10,0)</f>
        <v>0</v>
      </c>
      <c r="K168" s="63">
        <f>VLOOKUP($C168,NHLE!$A$1:$P$327,11,0)</f>
        <v>1</v>
      </c>
      <c r="L168" s="63">
        <f>VLOOKUP($C168,NHLE!$A$1:$P$327,12,0)</f>
        <v>1</v>
      </c>
      <c r="M168" s="63">
        <f>VLOOKUP($C168,NHLE!$A$1:$P$327,13,0)</f>
        <v>0</v>
      </c>
      <c r="N168" s="63">
        <f>VLOOKUP($C168,NHLE!$A$1:$P$327,14,0)</f>
        <v>0</v>
      </c>
      <c r="O168" s="63">
        <f>VLOOKUP($C168,NHLE!$A$1:$P$327,15,0)</f>
        <v>0</v>
      </c>
      <c r="P168" s="63">
        <f>VLOOKUP($C168,NHLE!$A$1:$P$327,16,0)</f>
        <v>0</v>
      </c>
      <c r="Q168" s="64"/>
      <c r="R168" s="62">
        <f>VLOOKUP($C168,'HAR Stats'!$E$4:$L$386,2,0)</f>
        <v>3</v>
      </c>
      <c r="S168" s="62">
        <f>VLOOKUP($C168,'HAR Stats'!$E$4:$L$386,3,0)</f>
        <v>6</v>
      </c>
      <c r="T168" s="62">
        <f>VLOOKUP($C168,'HAR Stats'!$E$4:$L$386,4,0)</f>
        <v>0</v>
      </c>
      <c r="U168" s="62">
        <f>VLOOKUP($C168,'HAR Stats'!$E$4:$L$386,5,0)</f>
        <v>0</v>
      </c>
      <c r="V168" s="62">
        <f>VLOOKUP($C168,'HAR Stats'!$E$4:$L$386,6,0)</f>
        <v>0</v>
      </c>
      <c r="W168" s="62">
        <f>VLOOKUP($C168,'HAR Stats'!$E$4:$L$386,7,0)</f>
        <v>0</v>
      </c>
      <c r="X168" s="62">
        <f>VLOOKUP($C168,'HAR Stats'!$E$4:$L$386,8,0)</f>
        <v>1</v>
      </c>
      <c r="Y168" s="62">
        <f t="shared" si="2"/>
        <v>10</v>
      </c>
      <c r="Z168" s="62" t="s">
        <v>671</v>
      </c>
      <c r="AA168" s="63">
        <f>VLOOKUP($C168,'Planning Applications_LBCs'!$B$2:$G$345,2,0)</f>
        <v>699</v>
      </c>
      <c r="AB168" s="63">
        <f>VLOOKUP($C168,'Planning Applications_LBCs'!$B$2:$G$345,3,0)</f>
        <v>-5.6680161943319839E-2</v>
      </c>
      <c r="AC168" s="63">
        <f>VLOOKUP($C168,'Planning Applications_LBCs'!$B$2:$G$345,4,0)</f>
        <v>19</v>
      </c>
      <c r="AD168" s="63">
        <f>VLOOKUP($C168,'Planning Applications_LBCs'!$B$2:$G$345,5,0)</f>
        <v>-0.20833333333333334</v>
      </c>
      <c r="AE168" s="63">
        <f>VLOOKUP($C168,'Planning Applications_LBCs'!$B$2:$G$345,6,0)</f>
        <v>3</v>
      </c>
      <c r="AF168" s="63">
        <f>VLOOKUP($C168,'LA Staffing'!$A:$D,2,0)</f>
        <v>0.2</v>
      </c>
      <c r="AG168" s="63" t="s">
        <v>1023</v>
      </c>
      <c r="AH168" s="99" t="str">
        <f>VLOOKUP($C168,'LA Staffing'!$A:$D,4,0)</f>
        <v>Advised by Greater Manchester</v>
      </c>
    </row>
    <row r="169" spans="1:34" ht="17.649999999999999" customHeight="1">
      <c r="A169" s="61" t="s">
        <v>180</v>
      </c>
      <c r="B169" s="61" t="s">
        <v>233</v>
      </c>
      <c r="C169" s="62" t="s">
        <v>234</v>
      </c>
      <c r="D169" s="63">
        <f>VLOOKUP($C169,NHLE!$A$1:$P$327,4,0)</f>
        <v>6</v>
      </c>
      <c r="E169" s="63">
        <f>VLOOKUP($C169,NHLE!$A$1:$P$327,5,0)</f>
        <v>10</v>
      </c>
      <c r="F169" s="63">
        <f>VLOOKUP($C169,NHLE!$A$1:$P$327,6,0)</f>
        <v>243</v>
      </c>
      <c r="G169" s="63">
        <f>VLOOKUP($C169,NHLE!$A$1:$P$327,7,0)</f>
        <v>259</v>
      </c>
      <c r="H169" s="63">
        <f>VLOOKUP($C169,NHLE!$A$1:$P$327,8,0)</f>
        <v>1</v>
      </c>
      <c r="I169" s="63">
        <f>VLOOKUP($C169,NHLE!$A$1:$P$327,9,0)</f>
        <v>0</v>
      </c>
      <c r="J169" s="63">
        <f>VLOOKUP($C169,NHLE!$A$1:$P$327,10,0)</f>
        <v>1</v>
      </c>
      <c r="K169" s="63">
        <f>VLOOKUP($C169,NHLE!$A$1:$P$327,11,0)</f>
        <v>2</v>
      </c>
      <c r="L169" s="63">
        <f>VLOOKUP($C169,NHLE!$A$1:$P$327,12,0)</f>
        <v>3</v>
      </c>
      <c r="M169" s="63">
        <f>VLOOKUP($C169,NHLE!$A$1:$P$327,13,0)</f>
        <v>0</v>
      </c>
      <c r="N169" s="63">
        <f>VLOOKUP($C169,NHLE!$A$1:$P$327,14,0)</f>
        <v>0</v>
      </c>
      <c r="O169" s="63">
        <f>VLOOKUP($C169,NHLE!$A$1:$P$327,15,0)</f>
        <v>0</v>
      </c>
      <c r="P169" s="63">
        <f>VLOOKUP($C169,NHLE!$A$1:$P$327,16,0)</f>
        <v>0</v>
      </c>
      <c r="Q169" s="64"/>
      <c r="R169" s="62">
        <f>VLOOKUP($C169,'HAR Stats'!$E$4:$L$386,2,0)</f>
        <v>0</v>
      </c>
      <c r="S169" s="62">
        <f>VLOOKUP($C169,'HAR Stats'!$E$4:$L$386,3,0)</f>
        <v>1</v>
      </c>
      <c r="T169" s="62">
        <f>VLOOKUP($C169,'HAR Stats'!$E$4:$L$386,4,0)</f>
        <v>0</v>
      </c>
      <c r="U169" s="62">
        <f>VLOOKUP($C169,'HAR Stats'!$E$4:$L$386,5,0)</f>
        <v>0</v>
      </c>
      <c r="V169" s="62">
        <f>VLOOKUP($C169,'HAR Stats'!$E$4:$L$386,6,0)</f>
        <v>0</v>
      </c>
      <c r="W169" s="62">
        <f>VLOOKUP($C169,'HAR Stats'!$E$4:$L$386,7,0)</f>
        <v>0</v>
      </c>
      <c r="X169" s="62">
        <f>VLOOKUP($C169,'HAR Stats'!$E$4:$L$386,8,0)</f>
        <v>3</v>
      </c>
      <c r="Y169" s="62">
        <f t="shared" si="2"/>
        <v>4</v>
      </c>
      <c r="Z169" s="62" t="s">
        <v>671</v>
      </c>
      <c r="AA169" s="63">
        <f>VLOOKUP($C169,'Planning Applications_LBCs'!$B$2:$G$345,2,0)</f>
        <v>1902</v>
      </c>
      <c r="AB169" s="63">
        <f>VLOOKUP($C169,'Planning Applications_LBCs'!$B$2:$G$345,3,0)</f>
        <v>0.1444043321299639</v>
      </c>
      <c r="AC169" s="63">
        <f>VLOOKUP($C169,'Planning Applications_LBCs'!$B$2:$G$345,4,0)</f>
        <v>20</v>
      </c>
      <c r="AD169" s="63">
        <f>VLOOKUP($C169,'Planning Applications_LBCs'!$B$2:$G$345,5,0)</f>
        <v>0.42857142857142855</v>
      </c>
      <c r="AE169" s="63">
        <f>VLOOKUP($C169,'Planning Applications_LBCs'!$B$2:$G$345,6,0)</f>
        <v>0</v>
      </c>
      <c r="AF169" s="63">
        <f>VLOOKUP($C169,'LA Staffing'!$A:$D,2,0)</f>
        <v>0.01</v>
      </c>
      <c r="AG169" s="63" t="s">
        <v>1023</v>
      </c>
      <c r="AH169" s="99" t="str">
        <f>VLOOKUP($C169,'LA Staffing'!$A:$D,4,0)</f>
        <v>Advised by Greater Manchester</v>
      </c>
    </row>
    <row r="170" spans="1:34" ht="17.649999999999999" customHeight="1">
      <c r="A170" s="61" t="s">
        <v>180</v>
      </c>
      <c r="B170" s="61" t="s">
        <v>235</v>
      </c>
      <c r="C170" s="62" t="s">
        <v>236</v>
      </c>
      <c r="D170" s="63">
        <f>VLOOKUP($C170,NHLE!$A$1:$P$327,4,0)</f>
        <v>6</v>
      </c>
      <c r="E170" s="63">
        <f>VLOOKUP($C170,NHLE!$A$1:$P$327,5,0)</f>
        <v>18</v>
      </c>
      <c r="F170" s="63">
        <f>VLOOKUP($C170,NHLE!$A$1:$P$327,6,0)</f>
        <v>350</v>
      </c>
      <c r="G170" s="63">
        <f>VLOOKUP($C170,NHLE!$A$1:$P$327,7,0)</f>
        <v>374</v>
      </c>
      <c r="H170" s="63">
        <f>VLOOKUP($C170,NHLE!$A$1:$P$327,8,0)</f>
        <v>13</v>
      </c>
      <c r="I170" s="63">
        <f>VLOOKUP($C170,NHLE!$A$1:$P$327,9,0)</f>
        <v>0</v>
      </c>
      <c r="J170" s="63">
        <f>VLOOKUP($C170,NHLE!$A$1:$P$327,10,0)</f>
        <v>0</v>
      </c>
      <c r="K170" s="63">
        <f>VLOOKUP($C170,NHLE!$A$1:$P$327,11,0)</f>
        <v>0</v>
      </c>
      <c r="L170" s="63">
        <f>VLOOKUP($C170,NHLE!$A$1:$P$327,12,0)</f>
        <v>0</v>
      </c>
      <c r="M170" s="63">
        <f>VLOOKUP($C170,NHLE!$A$1:$P$327,13,0)</f>
        <v>0</v>
      </c>
      <c r="N170" s="63">
        <f>VLOOKUP($C170,NHLE!$A$1:$P$327,14,0)</f>
        <v>0</v>
      </c>
      <c r="O170" s="63">
        <f>VLOOKUP($C170,NHLE!$A$1:$P$327,15,0)</f>
        <v>1</v>
      </c>
      <c r="P170" s="63">
        <f>VLOOKUP($C170,NHLE!$A$1:$P$327,16,0)</f>
        <v>0</v>
      </c>
      <c r="Q170" s="64"/>
      <c r="R170" s="62">
        <f>VLOOKUP($C170,'HAR Stats'!$E$4:$L$386,2,0)</f>
        <v>2</v>
      </c>
      <c r="S170" s="62">
        <f>VLOOKUP($C170,'HAR Stats'!$E$4:$L$386,3,0)</f>
        <v>2</v>
      </c>
      <c r="T170" s="62">
        <f>VLOOKUP($C170,'HAR Stats'!$E$4:$L$386,4,0)</f>
        <v>1</v>
      </c>
      <c r="U170" s="62">
        <f>VLOOKUP($C170,'HAR Stats'!$E$4:$L$386,5,0)</f>
        <v>0</v>
      </c>
      <c r="V170" s="62">
        <f>VLOOKUP($C170,'HAR Stats'!$E$4:$L$386,6,0)</f>
        <v>0</v>
      </c>
      <c r="W170" s="62">
        <f>VLOOKUP($C170,'HAR Stats'!$E$4:$L$386,7,0)</f>
        <v>0</v>
      </c>
      <c r="X170" s="62">
        <f>VLOOKUP($C170,'HAR Stats'!$E$4:$L$386,8,0)</f>
        <v>3</v>
      </c>
      <c r="Y170" s="62">
        <f t="shared" si="2"/>
        <v>8</v>
      </c>
      <c r="Z170" s="62" t="s">
        <v>673</v>
      </c>
      <c r="AA170" s="63">
        <f>VLOOKUP($C170,'Planning Applications_LBCs'!$B$2:$G$345,2,0)</f>
        <v>1183</v>
      </c>
      <c r="AB170" s="63">
        <f>VLOOKUP($C170,'Planning Applications_LBCs'!$B$2:$G$345,3,0)</f>
        <v>-8.1521739130434784E-2</v>
      </c>
      <c r="AC170" s="63">
        <f>VLOOKUP($C170,'Planning Applications_LBCs'!$B$2:$G$345,4,0)</f>
        <v>41</v>
      </c>
      <c r="AD170" s="63">
        <f>VLOOKUP($C170,'Planning Applications_LBCs'!$B$2:$G$345,5,0)</f>
        <v>0.36666666666666664</v>
      </c>
      <c r="AE170" s="63">
        <f>VLOOKUP($C170,'Planning Applications_LBCs'!$B$2:$G$345,6,0)</f>
        <v>0</v>
      </c>
      <c r="AF170" s="63">
        <f>VLOOKUP($C170,'LA Staffing'!$A:$D,2,0)</f>
        <v>0</v>
      </c>
      <c r="AG170" s="63" t="s">
        <v>1023</v>
      </c>
      <c r="AH170" s="99" t="str">
        <f>VLOOKUP($C170,'LA Staffing'!$A:$D,4,0)</f>
        <v>Advised by Cheshire Archaeology Planning Advisory Service</v>
      </c>
    </row>
    <row r="171" spans="1:34" ht="17.649999999999999" customHeight="1">
      <c r="A171" s="61" t="s">
        <v>180</v>
      </c>
      <c r="B171" s="61" t="s">
        <v>190</v>
      </c>
      <c r="C171" s="62" t="s">
        <v>237</v>
      </c>
      <c r="D171" s="63">
        <f>VLOOKUP($C171,NHLE!$A$1:$P$327,4,0)</f>
        <v>6</v>
      </c>
      <c r="E171" s="63">
        <f>VLOOKUP($C171,NHLE!$A$1:$P$327,5,0)</f>
        <v>21</v>
      </c>
      <c r="F171" s="63">
        <f>VLOOKUP($C171,NHLE!$A$1:$P$327,6,0)</f>
        <v>485</v>
      </c>
      <c r="G171" s="63">
        <f>VLOOKUP($C171,NHLE!$A$1:$P$327,7,0)</f>
        <v>512</v>
      </c>
      <c r="H171" s="63">
        <f>VLOOKUP($C171,NHLE!$A$1:$P$327,8,0)</f>
        <v>11</v>
      </c>
      <c r="I171" s="63">
        <f>VLOOKUP($C171,NHLE!$A$1:$P$327,9,0)</f>
        <v>0</v>
      </c>
      <c r="J171" s="63">
        <f>VLOOKUP($C171,NHLE!$A$1:$P$327,10,0)</f>
        <v>0</v>
      </c>
      <c r="K171" s="63">
        <f>VLOOKUP($C171,NHLE!$A$1:$P$327,11,0)</f>
        <v>1</v>
      </c>
      <c r="L171" s="63">
        <f>VLOOKUP($C171,NHLE!$A$1:$P$327,12,0)</f>
        <v>1</v>
      </c>
      <c r="M171" s="63">
        <f>VLOOKUP($C171,NHLE!$A$1:$P$327,13,0)</f>
        <v>0</v>
      </c>
      <c r="N171" s="63">
        <f>VLOOKUP($C171,NHLE!$A$1:$P$327,14,0)</f>
        <v>0</v>
      </c>
      <c r="O171" s="63">
        <f>VLOOKUP($C171,NHLE!$A$1:$P$327,15,0)</f>
        <v>0</v>
      </c>
      <c r="P171" s="63">
        <f>VLOOKUP($C171,NHLE!$A$1:$P$327,16,0)</f>
        <v>0</v>
      </c>
      <c r="Q171" s="64"/>
      <c r="R171" s="62">
        <f>VLOOKUP($C171,'HAR Stats'!$E$4:$L$386,2,0)</f>
        <v>5</v>
      </c>
      <c r="S171" s="62">
        <f>VLOOKUP($C171,'HAR Stats'!$E$4:$L$386,3,0)</f>
        <v>1</v>
      </c>
      <c r="T171" s="62">
        <f>VLOOKUP($C171,'HAR Stats'!$E$4:$L$386,4,0)</f>
        <v>4</v>
      </c>
      <c r="U171" s="62">
        <f>VLOOKUP($C171,'HAR Stats'!$E$4:$L$386,5,0)</f>
        <v>1</v>
      </c>
      <c r="V171" s="62">
        <f>VLOOKUP($C171,'HAR Stats'!$E$4:$L$386,6,0)</f>
        <v>0</v>
      </c>
      <c r="W171" s="62">
        <f>VLOOKUP($C171,'HAR Stats'!$E$4:$L$386,7,0)</f>
        <v>0</v>
      </c>
      <c r="X171" s="62">
        <f>VLOOKUP($C171,'HAR Stats'!$E$4:$L$386,8,0)</f>
        <v>1</v>
      </c>
      <c r="Y171" s="62">
        <f t="shared" si="2"/>
        <v>12</v>
      </c>
      <c r="Z171" s="62" t="s">
        <v>671</v>
      </c>
      <c r="AA171" s="63">
        <f>VLOOKUP($C171,'Planning Applications_LBCs'!$B$2:$G$345,2,0)</f>
        <v>855</v>
      </c>
      <c r="AB171" s="63">
        <f>VLOOKUP($C171,'Planning Applications_LBCs'!$B$2:$G$345,3,0)</f>
        <v>-5.8139534883720929E-3</v>
      </c>
      <c r="AC171" s="63">
        <f>VLOOKUP($C171,'Planning Applications_LBCs'!$B$2:$G$345,4,0)</f>
        <v>18</v>
      </c>
      <c r="AD171" s="63">
        <f>VLOOKUP($C171,'Planning Applications_LBCs'!$B$2:$G$345,5,0)</f>
        <v>-0.25</v>
      </c>
      <c r="AE171" s="63">
        <f>VLOOKUP($C171,'Planning Applications_LBCs'!$B$2:$G$345,6,0)</f>
        <v>2</v>
      </c>
      <c r="AF171" s="63">
        <f>VLOOKUP($C171,'LA Staffing'!$A:$D,2,0)</f>
        <v>1</v>
      </c>
      <c r="AG171" s="63" t="str">
        <f>VLOOKUP($C171,'LA Staffing'!$A:$D,3,0)</f>
        <v>Down 0.5</v>
      </c>
      <c r="AH171" s="99" t="str">
        <f>VLOOKUP($C171,'LA Staffing'!$A:$D,4,0)</f>
        <v>Currently advised by Lancashire Archaeological Advisory Service</v>
      </c>
    </row>
    <row r="172" spans="1:34" ht="17.649999999999999" customHeight="1">
      <c r="A172" s="61" t="s">
        <v>180</v>
      </c>
      <c r="B172" s="61" t="s">
        <v>238</v>
      </c>
      <c r="C172" s="62" t="s">
        <v>239</v>
      </c>
      <c r="D172" s="63">
        <f>VLOOKUP($C172,NHLE!$A$1:$P$327,4,0)</f>
        <v>1</v>
      </c>
      <c r="E172" s="63">
        <f>VLOOKUP($C172,NHLE!$A$1:$P$327,5,0)</f>
        <v>31</v>
      </c>
      <c r="F172" s="63">
        <f>VLOOKUP($C172,NHLE!$A$1:$P$327,6,0)</f>
        <v>319</v>
      </c>
      <c r="G172" s="63">
        <f>VLOOKUP($C172,NHLE!$A$1:$P$327,7,0)</f>
        <v>351</v>
      </c>
      <c r="H172" s="63">
        <f>VLOOKUP($C172,NHLE!$A$1:$P$327,8,0)</f>
        <v>12</v>
      </c>
      <c r="I172" s="63">
        <f>VLOOKUP($C172,NHLE!$A$1:$P$327,9,0)</f>
        <v>0</v>
      </c>
      <c r="J172" s="63">
        <f>VLOOKUP($C172,NHLE!$A$1:$P$327,10,0)</f>
        <v>0</v>
      </c>
      <c r="K172" s="63">
        <f>VLOOKUP($C172,NHLE!$A$1:$P$327,11,0)</f>
        <v>1</v>
      </c>
      <c r="L172" s="63">
        <f>VLOOKUP($C172,NHLE!$A$1:$P$327,12,0)</f>
        <v>1</v>
      </c>
      <c r="M172" s="63">
        <f>VLOOKUP($C172,NHLE!$A$1:$P$327,13,0)</f>
        <v>0</v>
      </c>
      <c r="N172" s="63">
        <f>VLOOKUP($C172,NHLE!$A$1:$P$327,14,0)</f>
        <v>0</v>
      </c>
      <c r="O172" s="63">
        <f>VLOOKUP($C172,NHLE!$A$1:$P$327,15,0)</f>
        <v>0</v>
      </c>
      <c r="P172" s="63">
        <f>VLOOKUP($C172,NHLE!$A$1:$P$327,16,0)</f>
        <v>0</v>
      </c>
      <c r="Q172" s="64"/>
      <c r="R172" s="62">
        <f>VLOOKUP($C172,'HAR Stats'!$E$4:$L$386,2,0)</f>
        <v>6</v>
      </c>
      <c r="S172" s="62">
        <f>VLOOKUP($C172,'HAR Stats'!$E$4:$L$386,3,0)</f>
        <v>1</v>
      </c>
      <c r="T172" s="62">
        <f>VLOOKUP($C172,'HAR Stats'!$E$4:$L$386,4,0)</f>
        <v>0</v>
      </c>
      <c r="U172" s="62">
        <f>VLOOKUP($C172,'HAR Stats'!$E$4:$L$386,5,0)</f>
        <v>0</v>
      </c>
      <c r="V172" s="62">
        <f>VLOOKUP($C172,'HAR Stats'!$E$4:$L$386,6,0)</f>
        <v>0</v>
      </c>
      <c r="W172" s="62">
        <f>VLOOKUP($C172,'HAR Stats'!$E$4:$L$386,7,0)</f>
        <v>0</v>
      </c>
      <c r="X172" s="62">
        <f>VLOOKUP($C172,'HAR Stats'!$E$4:$L$386,8,0)</f>
        <v>2</v>
      </c>
      <c r="Y172" s="62">
        <f t="shared" si="2"/>
        <v>9</v>
      </c>
      <c r="Z172" s="62" t="s">
        <v>671</v>
      </c>
      <c r="AA172" s="63">
        <f>VLOOKUP($C172,'Planning Applications_LBCs'!$B$2:$G$345,2,0)</f>
        <v>1064</v>
      </c>
      <c r="AB172" s="63">
        <f>VLOOKUP($C172,'Planning Applications_LBCs'!$B$2:$G$345,3,0)</f>
        <v>-5.6737588652482268E-2</v>
      </c>
      <c r="AC172" s="63">
        <f>VLOOKUP($C172,'Planning Applications_LBCs'!$B$2:$G$345,4,0)</f>
        <v>18</v>
      </c>
      <c r="AD172" s="63">
        <f>VLOOKUP($C172,'Planning Applications_LBCs'!$B$2:$G$345,5,0)</f>
        <v>-0.14285714285714285</v>
      </c>
      <c r="AE172" s="63">
        <f>VLOOKUP($C172,'Planning Applications_LBCs'!$B$2:$G$345,6,0)</f>
        <v>0</v>
      </c>
      <c r="AF172" s="63">
        <f>VLOOKUP($C172,'LA Staffing'!$A:$D,2,0)</f>
        <v>1</v>
      </c>
      <c r="AG172" s="63" t="s">
        <v>1023</v>
      </c>
      <c r="AH172" s="99" t="str">
        <f>VLOOKUP($C172,'LA Staffing'!$A:$D,4,0)</f>
        <v>Advised by Greater Manchester</v>
      </c>
    </row>
    <row r="173" spans="1:34" ht="17.649999999999999" customHeight="1">
      <c r="A173" s="61" t="s">
        <v>180</v>
      </c>
      <c r="B173" s="61" t="s">
        <v>240</v>
      </c>
      <c r="C173" s="62" t="s">
        <v>241</v>
      </c>
      <c r="D173" s="63">
        <f>VLOOKUP($C173,NHLE!$A$1:$P$327,4,0)</f>
        <v>9</v>
      </c>
      <c r="E173" s="63">
        <f>VLOOKUP($C173,NHLE!$A$1:$P$327,5,0)</f>
        <v>31</v>
      </c>
      <c r="F173" s="63">
        <f>VLOOKUP($C173,NHLE!$A$1:$P$327,6,0)</f>
        <v>682</v>
      </c>
      <c r="G173" s="63">
        <f>VLOOKUP($C173,NHLE!$A$1:$P$327,7,0)</f>
        <v>722</v>
      </c>
      <c r="H173" s="63">
        <f>VLOOKUP($C173,NHLE!$A$1:$P$327,8,0)</f>
        <v>8</v>
      </c>
      <c r="I173" s="63">
        <f>VLOOKUP($C173,NHLE!$A$1:$P$327,9,0)</f>
        <v>1</v>
      </c>
      <c r="J173" s="63">
        <f>VLOOKUP($C173,NHLE!$A$1:$P$327,10,0)</f>
        <v>2</v>
      </c>
      <c r="K173" s="63">
        <f>VLOOKUP($C173,NHLE!$A$1:$P$327,11,0)</f>
        <v>1</v>
      </c>
      <c r="L173" s="63">
        <f>VLOOKUP($C173,NHLE!$A$1:$P$327,12,0)</f>
        <v>4</v>
      </c>
      <c r="M173" s="63">
        <f>VLOOKUP($C173,NHLE!$A$1:$P$327,13,0)</f>
        <v>0</v>
      </c>
      <c r="N173" s="63">
        <f>VLOOKUP($C173,NHLE!$A$1:$P$327,14,0)</f>
        <v>1</v>
      </c>
      <c r="O173" s="63">
        <f>VLOOKUP($C173,NHLE!$A$1:$P$327,15,0)</f>
        <v>0</v>
      </c>
      <c r="P173" s="63">
        <f>VLOOKUP($C173,NHLE!$A$1:$P$327,16,0)</f>
        <v>0</v>
      </c>
      <c r="Q173" s="64"/>
      <c r="R173" s="62">
        <f>VLOOKUP($C173,'HAR Stats'!$E$4:$L$386,2,0)</f>
        <v>2</v>
      </c>
      <c r="S173" s="62">
        <f>VLOOKUP($C173,'HAR Stats'!$E$4:$L$386,3,0)</f>
        <v>7</v>
      </c>
      <c r="T173" s="62">
        <f>VLOOKUP($C173,'HAR Stats'!$E$4:$L$386,4,0)</f>
        <v>1</v>
      </c>
      <c r="U173" s="62">
        <f>VLOOKUP($C173,'HAR Stats'!$E$4:$L$386,5,0)</f>
        <v>2</v>
      </c>
      <c r="V173" s="62">
        <f>VLOOKUP($C173,'HAR Stats'!$E$4:$L$386,6,0)</f>
        <v>0</v>
      </c>
      <c r="W173" s="62">
        <f>VLOOKUP($C173,'HAR Stats'!$E$4:$L$386,7,0)</f>
        <v>0</v>
      </c>
      <c r="X173" s="62">
        <f>VLOOKUP($C173,'HAR Stats'!$E$4:$L$386,8,0)</f>
        <v>2</v>
      </c>
      <c r="Y173" s="62">
        <f t="shared" si="2"/>
        <v>14</v>
      </c>
      <c r="Z173" s="62" t="s">
        <v>671</v>
      </c>
      <c r="AA173" s="63">
        <f>VLOOKUP($C173,'Planning Applications_LBCs'!$B$2:$G$345,2,0)</f>
        <v>1246</v>
      </c>
      <c r="AB173" s="63">
        <f>VLOOKUP($C173,'Planning Applications_LBCs'!$B$2:$G$345,3,0)</f>
        <v>-1.7350157728706624E-2</v>
      </c>
      <c r="AC173" s="63">
        <f>VLOOKUP($C173,'Planning Applications_LBCs'!$B$2:$G$345,4,0)</f>
        <v>46</v>
      </c>
      <c r="AD173" s="63">
        <f>VLOOKUP($C173,'Planning Applications_LBCs'!$B$2:$G$345,5,0)</f>
        <v>0.6428571428571429</v>
      </c>
      <c r="AE173" s="63">
        <f>VLOOKUP($C173,'Planning Applications_LBCs'!$B$2:$G$345,6,0)</f>
        <v>0</v>
      </c>
      <c r="AF173" s="63">
        <f>VLOOKUP($C173,'LA Staffing'!$A:$D,2,0)</f>
        <v>1.89</v>
      </c>
      <c r="AG173" s="63" t="str">
        <f>VLOOKUP($C173,'LA Staffing'!$A:$D,3,0)</f>
        <v>Up 1</v>
      </c>
      <c r="AH173" s="99" t="str">
        <f>VLOOKUP($C173,'LA Staffing'!$A:$D,4,0)</f>
        <v>Merseyside Environmental Advisory Service</v>
      </c>
    </row>
    <row r="174" spans="1:34" ht="17.649999999999999" customHeight="1">
      <c r="A174" s="61" t="s">
        <v>180</v>
      </c>
      <c r="B174" s="61" t="s">
        <v>190</v>
      </c>
      <c r="C174" s="62" t="s">
        <v>242</v>
      </c>
      <c r="D174" s="63">
        <f>VLOOKUP($C174,NHLE!$A$1:$P$327,4,0)</f>
        <v>2</v>
      </c>
      <c r="E174" s="63">
        <f>VLOOKUP($C174,NHLE!$A$1:$P$327,5,0)</f>
        <v>7</v>
      </c>
      <c r="F174" s="63">
        <f>VLOOKUP($C174,NHLE!$A$1:$P$327,6,0)</f>
        <v>291</v>
      </c>
      <c r="G174" s="63">
        <f>VLOOKUP($C174,NHLE!$A$1:$P$327,7,0)</f>
        <v>300</v>
      </c>
      <c r="H174" s="63">
        <f>VLOOKUP($C174,NHLE!$A$1:$P$327,8,0)</f>
        <v>7</v>
      </c>
      <c r="I174" s="63">
        <f>VLOOKUP($C174,NHLE!$A$1:$P$327,9,0)</f>
        <v>0</v>
      </c>
      <c r="J174" s="63">
        <f>VLOOKUP($C174,NHLE!$A$1:$P$327,10,0)</f>
        <v>0</v>
      </c>
      <c r="K174" s="63">
        <f>VLOOKUP($C174,NHLE!$A$1:$P$327,11,0)</f>
        <v>2</v>
      </c>
      <c r="L174" s="63">
        <f>VLOOKUP($C174,NHLE!$A$1:$P$327,12,0)</f>
        <v>2</v>
      </c>
      <c r="M174" s="63">
        <f>VLOOKUP($C174,NHLE!$A$1:$P$327,13,0)</f>
        <v>0</v>
      </c>
      <c r="N174" s="63">
        <f>VLOOKUP($C174,NHLE!$A$1:$P$327,14,0)</f>
        <v>0</v>
      </c>
      <c r="O174" s="63">
        <f>VLOOKUP($C174,NHLE!$A$1:$P$327,15,0)</f>
        <v>0</v>
      </c>
      <c r="P174" s="63">
        <f>VLOOKUP($C174,NHLE!$A$1:$P$327,16,0)</f>
        <v>0</v>
      </c>
      <c r="Q174" s="64"/>
      <c r="R174" s="62">
        <f>VLOOKUP($C174,'HAR Stats'!$E$4:$L$386,2,0)</f>
        <v>0</v>
      </c>
      <c r="S174" s="62">
        <f>VLOOKUP($C174,'HAR Stats'!$E$4:$L$386,3,0)</f>
        <v>2</v>
      </c>
      <c r="T174" s="62">
        <f>VLOOKUP($C174,'HAR Stats'!$E$4:$L$386,4,0)</f>
        <v>1</v>
      </c>
      <c r="U174" s="62">
        <f>VLOOKUP($C174,'HAR Stats'!$E$4:$L$386,5,0)</f>
        <v>0</v>
      </c>
      <c r="V174" s="62">
        <f>VLOOKUP($C174,'HAR Stats'!$E$4:$L$386,6,0)</f>
        <v>0</v>
      </c>
      <c r="W174" s="62">
        <f>VLOOKUP($C174,'HAR Stats'!$E$4:$L$386,7,0)</f>
        <v>0</v>
      </c>
      <c r="X174" s="62">
        <f>VLOOKUP($C174,'HAR Stats'!$E$4:$L$386,8,0)</f>
        <v>1</v>
      </c>
      <c r="Y174" s="62">
        <f t="shared" si="2"/>
        <v>4</v>
      </c>
      <c r="Z174" s="62" t="s">
        <v>671</v>
      </c>
      <c r="AA174" s="63">
        <f>VLOOKUP($C174,'Planning Applications_LBCs'!$B$2:$G$345,2,0)</f>
        <v>763</v>
      </c>
      <c r="AB174" s="63">
        <f>VLOOKUP($C174,'Planning Applications_LBCs'!$B$2:$G$345,3,0)</f>
        <v>2.8301886792452831E-2</v>
      </c>
      <c r="AC174" s="63">
        <f>VLOOKUP($C174,'Planning Applications_LBCs'!$B$2:$G$345,4,0)</f>
        <v>15</v>
      </c>
      <c r="AD174" s="63">
        <f>VLOOKUP($C174,'Planning Applications_LBCs'!$B$2:$G$345,5,0)</f>
        <v>0.5</v>
      </c>
      <c r="AE174" s="63">
        <f>VLOOKUP($C174,'Planning Applications_LBCs'!$B$2:$G$345,6,0)</f>
        <v>1</v>
      </c>
      <c r="AF174" s="63">
        <f>VLOOKUP($C174,'LA Staffing'!$A:$D,2,0)</f>
        <v>0.1</v>
      </c>
      <c r="AG174" s="63" t="s">
        <v>1023</v>
      </c>
      <c r="AH174" s="99" t="str">
        <f>VLOOKUP($C174,'LA Staffing'!$A:$D,4,0)</f>
        <v>Currently advised by Lancashire Archaeological Advisory Service</v>
      </c>
    </row>
    <row r="175" spans="1:34" ht="17.649999999999999" customHeight="1">
      <c r="A175" s="61" t="s">
        <v>243</v>
      </c>
      <c r="B175" s="61" t="s">
        <v>244</v>
      </c>
      <c r="C175" s="62" t="s">
        <v>245</v>
      </c>
      <c r="D175" s="63">
        <f>VLOOKUP($C175,NHLE!$A$1:$P$327,4,0)</f>
        <v>7</v>
      </c>
      <c r="E175" s="63">
        <f>VLOOKUP($C175,NHLE!$A$1:$P$327,5,0)</f>
        <v>7</v>
      </c>
      <c r="F175" s="63">
        <f>VLOOKUP($C175,NHLE!$A$1:$P$327,6,0)</f>
        <v>105</v>
      </c>
      <c r="G175" s="63">
        <f>VLOOKUP($C175,NHLE!$A$1:$P$327,7,0)</f>
        <v>119</v>
      </c>
      <c r="H175" s="63">
        <f>VLOOKUP($C175,NHLE!$A$1:$P$327,8,0)</f>
        <v>9</v>
      </c>
      <c r="I175" s="63">
        <f>VLOOKUP($C175,NHLE!$A$1:$P$327,9,0)</f>
        <v>0</v>
      </c>
      <c r="J175" s="63">
        <f>VLOOKUP($C175,NHLE!$A$1:$P$327,10,0)</f>
        <v>0</v>
      </c>
      <c r="K175" s="63">
        <f>VLOOKUP($C175,NHLE!$A$1:$P$327,11,0)</f>
        <v>0</v>
      </c>
      <c r="L175" s="63">
        <f>VLOOKUP($C175,NHLE!$A$1:$P$327,12,0)</f>
        <v>0</v>
      </c>
      <c r="M175" s="63">
        <f>VLOOKUP($C175,NHLE!$A$1:$P$327,13,0)</f>
        <v>0</v>
      </c>
      <c r="N175" s="63">
        <f>VLOOKUP($C175,NHLE!$A$1:$P$327,14,0)</f>
        <v>0</v>
      </c>
      <c r="O175" s="63">
        <f>VLOOKUP($C175,NHLE!$A$1:$P$327,15,0)</f>
        <v>0</v>
      </c>
      <c r="P175" s="63">
        <f>VLOOKUP($C175,NHLE!$A$1:$P$327,16,0)</f>
        <v>0</v>
      </c>
      <c r="Q175" s="64"/>
      <c r="R175" s="62">
        <f>VLOOKUP($C175,'HAR Stats'!$E$4:$L$386,2,0)</f>
        <v>0</v>
      </c>
      <c r="S175" s="62">
        <f>VLOOKUP($C175,'HAR Stats'!$E$4:$L$386,3,0)</f>
        <v>1</v>
      </c>
      <c r="T175" s="62">
        <f>VLOOKUP($C175,'HAR Stats'!$E$4:$L$386,4,0)</f>
        <v>0</v>
      </c>
      <c r="U175" s="62">
        <f>VLOOKUP($C175,'HAR Stats'!$E$4:$L$386,5,0)</f>
        <v>0</v>
      </c>
      <c r="V175" s="62">
        <f>VLOOKUP($C175,'HAR Stats'!$E$4:$L$386,6,0)</f>
        <v>0</v>
      </c>
      <c r="W175" s="62">
        <f>VLOOKUP($C175,'HAR Stats'!$E$4:$L$386,7,0)</f>
        <v>0</v>
      </c>
      <c r="X175" s="62">
        <f>VLOOKUP($C175,'HAR Stats'!$E$4:$L$386,8,0)</f>
        <v>1</v>
      </c>
      <c r="Y175" s="62">
        <f t="shared" si="2"/>
        <v>2</v>
      </c>
      <c r="Z175" s="62" t="s">
        <v>671</v>
      </c>
      <c r="AA175" s="63">
        <f>VLOOKUP($C175,'Planning Applications_LBCs'!$B$2:$G$345,2,0)</f>
        <v>401</v>
      </c>
      <c r="AB175" s="63">
        <f>VLOOKUP($C175,'Planning Applications_LBCs'!$B$2:$G$345,3,0)</f>
        <v>-8.027522935779817E-2</v>
      </c>
      <c r="AC175" s="63">
        <f>VLOOKUP($C175,'Planning Applications_LBCs'!$B$2:$G$345,4,0)</f>
        <v>9</v>
      </c>
      <c r="AD175" s="63">
        <f>VLOOKUP($C175,'Planning Applications_LBCs'!$B$2:$G$345,5,0)</f>
        <v>0.8</v>
      </c>
      <c r="AE175" s="63">
        <f>VLOOKUP($C175,'Planning Applications_LBCs'!$B$2:$G$345,6,0)</f>
        <v>0</v>
      </c>
      <c r="AF175" s="63">
        <f>VLOOKUP($C175,'LA Staffing'!$A:$D,2,0)</f>
        <v>0.1</v>
      </c>
      <c r="AG175" s="63" t="s">
        <v>1023</v>
      </c>
      <c r="AH175" s="99" t="str">
        <f>VLOOKUP($C175,'LA Staffing'!$A:$D,4,0)</f>
        <v>Advised by Chichester District Council</v>
      </c>
    </row>
    <row r="176" spans="1:34" ht="17.649999999999999" customHeight="1">
      <c r="A176" s="61" t="s">
        <v>243</v>
      </c>
      <c r="B176" s="61" t="s">
        <v>244</v>
      </c>
      <c r="C176" s="62" t="s">
        <v>246</v>
      </c>
      <c r="D176" s="63">
        <f>VLOOKUP($C176,NHLE!$A$1:$P$327,4,0)</f>
        <v>24</v>
      </c>
      <c r="E176" s="63">
        <f>VLOOKUP($C176,NHLE!$A$1:$P$327,5,0)</f>
        <v>28</v>
      </c>
      <c r="F176" s="63">
        <f>VLOOKUP($C176,NHLE!$A$1:$P$327,6,0)</f>
        <v>928</v>
      </c>
      <c r="G176" s="63">
        <f>VLOOKUP($C176,NHLE!$A$1:$P$327,7,0)</f>
        <v>980</v>
      </c>
      <c r="H176" s="63">
        <f>VLOOKUP($C176,NHLE!$A$1:$P$327,8,0)</f>
        <v>42</v>
      </c>
      <c r="I176" s="63">
        <f>VLOOKUP($C176,NHLE!$A$1:$P$327,9,0)</f>
        <v>0</v>
      </c>
      <c r="J176" s="63">
        <f>VLOOKUP($C176,NHLE!$A$1:$P$327,10,0)</f>
        <v>1</v>
      </c>
      <c r="K176" s="63">
        <f>VLOOKUP($C176,NHLE!$A$1:$P$327,11,0)</f>
        <v>0</v>
      </c>
      <c r="L176" s="63">
        <f>VLOOKUP($C176,NHLE!$A$1:$P$327,12,0)</f>
        <v>1</v>
      </c>
      <c r="M176" s="63">
        <f>VLOOKUP($C176,NHLE!$A$1:$P$327,13,0)</f>
        <v>0</v>
      </c>
      <c r="N176" s="63">
        <f>VLOOKUP($C176,NHLE!$A$1:$P$327,14,0)</f>
        <v>0</v>
      </c>
      <c r="O176" s="63">
        <f>VLOOKUP($C176,NHLE!$A$1:$P$327,15,0)</f>
        <v>0</v>
      </c>
      <c r="P176" s="63">
        <f>VLOOKUP($C176,NHLE!$A$1:$P$327,16,0)</f>
        <v>0</v>
      </c>
      <c r="Q176" s="64"/>
      <c r="R176" s="62">
        <f>VLOOKUP($C176,'HAR Stats'!$E$4:$L$386,2,0)</f>
        <v>1</v>
      </c>
      <c r="S176" s="62">
        <f>VLOOKUP($C176,'HAR Stats'!$E$4:$L$386,3,0)</f>
        <v>2</v>
      </c>
      <c r="T176" s="62">
        <f>VLOOKUP($C176,'HAR Stats'!$E$4:$L$386,4,0)</f>
        <v>0</v>
      </c>
      <c r="U176" s="62">
        <f>VLOOKUP($C176,'HAR Stats'!$E$4:$L$386,5,0)</f>
        <v>0</v>
      </c>
      <c r="V176" s="62">
        <f>VLOOKUP($C176,'HAR Stats'!$E$4:$L$386,6,0)</f>
        <v>0</v>
      </c>
      <c r="W176" s="62">
        <f>VLOOKUP($C176,'HAR Stats'!$E$4:$L$386,7,0)</f>
        <v>0</v>
      </c>
      <c r="X176" s="62">
        <f>VLOOKUP($C176,'HAR Stats'!$E$4:$L$386,8,0)</f>
        <v>0</v>
      </c>
      <c r="Y176" s="62">
        <f t="shared" si="2"/>
        <v>3</v>
      </c>
      <c r="Z176" s="62" t="s">
        <v>672</v>
      </c>
      <c r="AA176" s="63">
        <f>VLOOKUP($C176,'Planning Applications_LBCs'!$B$2:$G$345,2,0)</f>
        <v>1094</v>
      </c>
      <c r="AB176" s="63">
        <f>VLOOKUP($C176,'Planning Applications_LBCs'!$B$2:$G$345,3,0)</f>
        <v>-6.2553556126820911E-2</v>
      </c>
      <c r="AC176" s="63">
        <f>VLOOKUP($C176,'Planning Applications_LBCs'!$B$2:$G$345,4,0)</f>
        <v>61</v>
      </c>
      <c r="AD176" s="63">
        <f>VLOOKUP($C176,'Planning Applications_LBCs'!$B$2:$G$345,5,0)</f>
        <v>-1.6129032258064516E-2</v>
      </c>
      <c r="AE176" s="63">
        <f>VLOOKUP($C176,'Planning Applications_LBCs'!$B$2:$G$345,6,0)</f>
        <v>0</v>
      </c>
      <c r="AF176" s="63">
        <f>VLOOKUP($C176,'LA Staffing'!$A:$D,2,0)</f>
        <v>0.6</v>
      </c>
      <c r="AG176" s="63" t="s">
        <v>1023</v>
      </c>
      <c r="AH176" s="99" t="str">
        <f>VLOOKUP($C176,'LA Staffing'!$A:$D,4,0)</f>
        <v>Advised by Chichester District Council</v>
      </c>
    </row>
    <row r="177" spans="1:34" ht="17.649999999999999" customHeight="1">
      <c r="A177" s="61" t="s">
        <v>243</v>
      </c>
      <c r="B177" s="61" t="s">
        <v>247</v>
      </c>
      <c r="C177" s="62" t="s">
        <v>248</v>
      </c>
      <c r="D177" s="63">
        <f>VLOOKUP($C177,NHLE!$A$1:$P$327,4,0)</f>
        <v>52</v>
      </c>
      <c r="E177" s="63">
        <f>VLOOKUP($C177,NHLE!$A$1:$P$327,5,0)</f>
        <v>130</v>
      </c>
      <c r="F177" s="63">
        <f>VLOOKUP($C177,NHLE!$A$1:$P$327,6,0)</f>
        <v>2218</v>
      </c>
      <c r="G177" s="63">
        <f>VLOOKUP($C177,NHLE!$A$1:$P$327,7,0)</f>
        <v>2400</v>
      </c>
      <c r="H177" s="63">
        <f>VLOOKUP($C177,NHLE!$A$1:$P$327,8,0)</f>
        <v>42</v>
      </c>
      <c r="I177" s="63">
        <f>VLOOKUP($C177,NHLE!$A$1:$P$327,9,0)</f>
        <v>0</v>
      </c>
      <c r="J177" s="63">
        <f>VLOOKUP($C177,NHLE!$A$1:$P$327,10,0)</f>
        <v>3</v>
      </c>
      <c r="K177" s="63">
        <f>VLOOKUP($C177,NHLE!$A$1:$P$327,11,0)</f>
        <v>3</v>
      </c>
      <c r="L177" s="63">
        <f>VLOOKUP($C177,NHLE!$A$1:$P$327,12,0)</f>
        <v>6</v>
      </c>
      <c r="M177" s="63">
        <f>VLOOKUP($C177,NHLE!$A$1:$P$327,13,0)</f>
        <v>0</v>
      </c>
      <c r="N177" s="63">
        <f>VLOOKUP($C177,NHLE!$A$1:$P$327,14,0)</f>
        <v>0</v>
      </c>
      <c r="O177" s="63">
        <f>VLOOKUP($C177,NHLE!$A$1:$P$327,15,0)</f>
        <v>0</v>
      </c>
      <c r="P177" s="63">
        <f>VLOOKUP($C177,NHLE!$A$1:$P$327,16,0)</f>
        <v>0</v>
      </c>
      <c r="Q177" s="64"/>
      <c r="R177" s="62">
        <f>VLOOKUP($C177,'HAR Stats'!$E$4:$L$386,2,0)</f>
        <v>5</v>
      </c>
      <c r="S177" s="62">
        <f>VLOOKUP($C177,'HAR Stats'!$E$4:$L$386,3,0)</f>
        <v>0</v>
      </c>
      <c r="T177" s="62">
        <f>VLOOKUP($C177,'HAR Stats'!$E$4:$L$386,4,0)</f>
        <v>1</v>
      </c>
      <c r="U177" s="62">
        <f>VLOOKUP($C177,'HAR Stats'!$E$4:$L$386,5,0)</f>
        <v>0</v>
      </c>
      <c r="V177" s="62">
        <f>VLOOKUP($C177,'HAR Stats'!$E$4:$L$386,6,0)</f>
        <v>0</v>
      </c>
      <c r="W177" s="62">
        <f>VLOOKUP($C177,'HAR Stats'!$E$4:$L$386,7,0)</f>
        <v>0</v>
      </c>
      <c r="X177" s="62">
        <f>VLOOKUP($C177,'HAR Stats'!$E$4:$L$386,8,0)</f>
        <v>0</v>
      </c>
      <c r="Y177" s="62">
        <f t="shared" si="2"/>
        <v>6</v>
      </c>
      <c r="Z177" s="62" t="s">
        <v>671</v>
      </c>
      <c r="AA177" s="63">
        <f>VLOOKUP($C177,'Planning Applications_LBCs'!$B$2:$G$345,2,0)</f>
        <v>1257</v>
      </c>
      <c r="AB177" s="63">
        <f>VLOOKUP($C177,'Planning Applications_LBCs'!$B$2:$G$345,3,0)</f>
        <v>-7.7092511013215861E-2</v>
      </c>
      <c r="AC177" s="63">
        <f>VLOOKUP($C177,'Planning Applications_LBCs'!$B$2:$G$345,4,0)</f>
        <v>116</v>
      </c>
      <c r="AD177" s="63">
        <f>VLOOKUP($C177,'Planning Applications_LBCs'!$B$2:$G$345,5,0)</f>
        <v>-0.33333333333333331</v>
      </c>
      <c r="AE177" s="63">
        <f>VLOOKUP($C177,'Planning Applications_LBCs'!$B$2:$G$345,6,0)</f>
        <v>1</v>
      </c>
      <c r="AF177" s="63">
        <f>VLOOKUP($C177,'LA Staffing'!$A:$D,2,0)</f>
        <v>0.5</v>
      </c>
      <c r="AG177" s="63" t="str">
        <f>VLOOKUP($C177,'LA Staffing'!$A:$D,3,0)</f>
        <v>Down 1</v>
      </c>
      <c r="AH177" s="99" t="str">
        <f>VLOOKUP($C177,'LA Staffing'!$A:$D,4,0)</f>
        <v>Advised by Kent County Council</v>
      </c>
    </row>
    <row r="178" spans="1:34" ht="17.649999999999999" customHeight="1">
      <c r="A178" s="61" t="s">
        <v>243</v>
      </c>
      <c r="B178" s="61" t="s">
        <v>249</v>
      </c>
      <c r="C178" s="62" t="s">
        <v>250</v>
      </c>
      <c r="D178" s="63">
        <f>VLOOKUP($C178,NHLE!$A$1:$P$327,4,0)</f>
        <v>84</v>
      </c>
      <c r="E178" s="63">
        <f>VLOOKUP($C178,NHLE!$A$1:$P$327,5,0)</f>
        <v>150</v>
      </c>
      <c r="F178" s="63">
        <f>VLOOKUP($C178,NHLE!$A$1:$P$327,6,0)</f>
        <v>2677</v>
      </c>
      <c r="G178" s="63">
        <f>VLOOKUP($C178,NHLE!$A$1:$P$327,7,0)</f>
        <v>2911</v>
      </c>
      <c r="H178" s="63">
        <f>VLOOKUP($C178,NHLE!$A$1:$P$327,8,0)</f>
        <v>67</v>
      </c>
      <c r="I178" s="63">
        <f>VLOOKUP($C178,NHLE!$A$1:$P$327,9,0)</f>
        <v>3</v>
      </c>
      <c r="J178" s="63">
        <f>VLOOKUP($C178,NHLE!$A$1:$P$327,10,0)</f>
        <v>3</v>
      </c>
      <c r="K178" s="63">
        <f>VLOOKUP($C178,NHLE!$A$1:$P$327,11,0)</f>
        <v>6</v>
      </c>
      <c r="L178" s="63">
        <f>VLOOKUP($C178,NHLE!$A$1:$P$327,12,0)</f>
        <v>12</v>
      </c>
      <c r="M178" s="63">
        <f>VLOOKUP($C178,NHLE!$A$1:$P$327,13,0)</f>
        <v>0</v>
      </c>
      <c r="N178" s="63">
        <f>VLOOKUP($C178,NHLE!$A$1:$P$327,14,0)</f>
        <v>0</v>
      </c>
      <c r="O178" s="63">
        <f>VLOOKUP($C178,NHLE!$A$1:$P$327,15,0)</f>
        <v>0</v>
      </c>
      <c r="P178" s="63">
        <f>VLOOKUP($C178,NHLE!$A$1:$P$327,16,0)</f>
        <v>0</v>
      </c>
      <c r="Q178" s="64"/>
      <c r="R178" s="62">
        <f>VLOOKUP($C178,'HAR Stats'!$E$4:$L$386,2,0)</f>
        <v>7</v>
      </c>
      <c r="S178" s="62">
        <f>VLOOKUP($C178,'HAR Stats'!$E$4:$L$386,3,0)</f>
        <v>5</v>
      </c>
      <c r="T178" s="62">
        <f>VLOOKUP($C178,'HAR Stats'!$E$4:$L$386,4,0)</f>
        <v>0</v>
      </c>
      <c r="U178" s="62">
        <f>VLOOKUP($C178,'HAR Stats'!$E$4:$L$386,5,0)</f>
        <v>1</v>
      </c>
      <c r="V178" s="62">
        <f>VLOOKUP($C178,'HAR Stats'!$E$4:$L$386,6,0)</f>
        <v>0</v>
      </c>
      <c r="W178" s="62">
        <f>VLOOKUP($C178,'HAR Stats'!$E$4:$L$386,7,0)</f>
        <v>0</v>
      </c>
      <c r="X178" s="62">
        <f>VLOOKUP($C178,'HAR Stats'!$E$4:$L$386,8,0)</f>
        <v>0</v>
      </c>
      <c r="Y178" s="62">
        <f t="shared" si="2"/>
        <v>13</v>
      </c>
      <c r="Z178" s="62" t="s">
        <v>671</v>
      </c>
      <c r="AA178" s="63">
        <f>VLOOKUP($C178,'Planning Applications_LBCs'!$B$2:$G$345,2,0)</f>
        <v>1844</v>
      </c>
      <c r="AB178" s="63">
        <f>VLOOKUP($C178,'Planning Applications_LBCs'!$B$2:$G$345,3,0)</f>
        <v>-0.13710809546092653</v>
      </c>
      <c r="AC178" s="63">
        <f>VLOOKUP($C178,'Planning Applications_LBCs'!$B$2:$G$345,4,0)</f>
        <v>176</v>
      </c>
      <c r="AD178" s="63">
        <f>VLOOKUP($C178,'Planning Applications_LBCs'!$B$2:$G$345,5,0)</f>
        <v>-0.12437810945273632</v>
      </c>
      <c r="AE178" s="63">
        <f>VLOOKUP($C178,'Planning Applications_LBCs'!$B$2:$G$345,6,0)</f>
        <v>16</v>
      </c>
      <c r="AF178" s="63">
        <f>VLOOKUP($C178,'LA Staffing'!$A:$D,2,0)</f>
        <v>3.5</v>
      </c>
      <c r="AG178" s="63" t="str">
        <f>VLOOKUP($C178,'LA Staffing'!$A:$D,3,0)</f>
        <v>Up 1</v>
      </c>
      <c r="AH178" s="99" t="str">
        <f>VLOOKUP($C178,'LA Staffing'!$A:$D,4,0)</f>
        <v>Advised by Buckinghamshire County Council</v>
      </c>
    </row>
    <row r="179" spans="1:34" ht="17.649999999999999" customHeight="1">
      <c r="A179" s="61" t="s">
        <v>243</v>
      </c>
      <c r="B179" s="61" t="s">
        <v>251</v>
      </c>
      <c r="C179" s="62" t="s">
        <v>252</v>
      </c>
      <c r="D179" s="63">
        <f>VLOOKUP($C179,NHLE!$A$1:$P$327,4,0)</f>
        <v>32</v>
      </c>
      <c r="E179" s="63">
        <f>VLOOKUP($C179,NHLE!$A$1:$P$327,5,0)</f>
        <v>58</v>
      </c>
      <c r="F179" s="63">
        <f>VLOOKUP($C179,NHLE!$A$1:$P$327,6,0)</f>
        <v>1519</v>
      </c>
      <c r="G179" s="63">
        <f>VLOOKUP($C179,NHLE!$A$1:$P$327,7,0)</f>
        <v>1609</v>
      </c>
      <c r="H179" s="63">
        <f>VLOOKUP($C179,NHLE!$A$1:$P$327,8,0)</f>
        <v>63</v>
      </c>
      <c r="I179" s="63">
        <f>VLOOKUP($C179,NHLE!$A$1:$P$327,9,0)</f>
        <v>2</v>
      </c>
      <c r="J179" s="63">
        <f>VLOOKUP($C179,NHLE!$A$1:$P$327,10,0)</f>
        <v>3</v>
      </c>
      <c r="K179" s="63">
        <f>VLOOKUP($C179,NHLE!$A$1:$P$327,11,0)</f>
        <v>7</v>
      </c>
      <c r="L179" s="63">
        <f>VLOOKUP($C179,NHLE!$A$1:$P$327,12,0)</f>
        <v>12</v>
      </c>
      <c r="M179" s="63">
        <f>VLOOKUP($C179,NHLE!$A$1:$P$327,13,0)</f>
        <v>0</v>
      </c>
      <c r="N179" s="63">
        <f>VLOOKUP($C179,NHLE!$A$1:$P$327,14,0)</f>
        <v>0</v>
      </c>
      <c r="O179" s="63">
        <f>VLOOKUP($C179,NHLE!$A$1:$P$327,15,0)</f>
        <v>0</v>
      </c>
      <c r="P179" s="63">
        <f>VLOOKUP($C179,NHLE!$A$1:$P$327,16,0)</f>
        <v>0</v>
      </c>
      <c r="Q179" s="64"/>
      <c r="R179" s="62">
        <f>VLOOKUP($C179,'HAR Stats'!$E$4:$L$386,2,0)</f>
        <v>1</v>
      </c>
      <c r="S179" s="62">
        <f>VLOOKUP($C179,'HAR Stats'!$E$4:$L$386,3,0)</f>
        <v>0</v>
      </c>
      <c r="T179" s="62">
        <f>VLOOKUP($C179,'HAR Stats'!$E$4:$L$386,4,0)</f>
        <v>6</v>
      </c>
      <c r="U179" s="62">
        <f>VLOOKUP($C179,'HAR Stats'!$E$4:$L$386,5,0)</f>
        <v>0</v>
      </c>
      <c r="V179" s="62">
        <f>VLOOKUP($C179,'HAR Stats'!$E$4:$L$386,6,0)</f>
        <v>0</v>
      </c>
      <c r="W179" s="62">
        <f>VLOOKUP($C179,'HAR Stats'!$E$4:$L$386,7,0)</f>
        <v>0</v>
      </c>
      <c r="X179" s="62">
        <f>VLOOKUP($C179,'HAR Stats'!$E$4:$L$386,8,0)</f>
        <v>0</v>
      </c>
      <c r="Y179" s="62">
        <f t="shared" si="2"/>
        <v>7</v>
      </c>
      <c r="Z179" s="62" t="s">
        <v>671</v>
      </c>
      <c r="AA179" s="63">
        <f>VLOOKUP($C179,'Planning Applications_LBCs'!$B$2:$G$345,2,0)</f>
        <v>1501</v>
      </c>
      <c r="AB179" s="63">
        <f>VLOOKUP($C179,'Planning Applications_LBCs'!$B$2:$G$345,3,0)</f>
        <v>-5.2398989898989896E-2</v>
      </c>
      <c r="AC179" s="63">
        <f>VLOOKUP($C179,'Planning Applications_LBCs'!$B$2:$G$345,4,0)</f>
        <v>116</v>
      </c>
      <c r="AD179" s="63">
        <f>VLOOKUP($C179,'Planning Applications_LBCs'!$B$2:$G$345,5,0)</f>
        <v>-4.9180327868852458E-2</v>
      </c>
      <c r="AE179" s="63">
        <f>VLOOKUP($C179,'Planning Applications_LBCs'!$B$2:$G$345,6,0)</f>
        <v>12</v>
      </c>
      <c r="AF179" s="63">
        <f>VLOOKUP($C179,'LA Staffing'!$A:$D,2,0)</f>
        <v>3.5</v>
      </c>
      <c r="AG179" s="63" t="s">
        <v>1023</v>
      </c>
      <c r="AH179" s="99" t="str">
        <f>VLOOKUP($C179,'LA Staffing'!$A:$D,4,0)</f>
        <v>Advised by Hampshire County Council</v>
      </c>
    </row>
    <row r="180" spans="1:34" ht="17.649999999999999" customHeight="1">
      <c r="A180" s="61" t="s">
        <v>243</v>
      </c>
      <c r="B180" s="61" t="s">
        <v>253</v>
      </c>
      <c r="C180" s="62" t="s">
        <v>254</v>
      </c>
      <c r="D180" s="63">
        <f>VLOOKUP($C180,NHLE!$A$1:$P$327,4,0)</f>
        <v>1</v>
      </c>
      <c r="E180" s="63">
        <f>VLOOKUP($C180,NHLE!$A$1:$P$327,5,0)</f>
        <v>9</v>
      </c>
      <c r="F180" s="63">
        <f>VLOOKUP($C180,NHLE!$A$1:$P$327,6,0)</f>
        <v>256</v>
      </c>
      <c r="G180" s="63">
        <f>VLOOKUP($C180,NHLE!$A$1:$P$327,7,0)</f>
        <v>266</v>
      </c>
      <c r="H180" s="63">
        <f>VLOOKUP($C180,NHLE!$A$1:$P$327,8,0)</f>
        <v>12</v>
      </c>
      <c r="I180" s="63">
        <f>VLOOKUP($C180,NHLE!$A$1:$P$327,9,0)</f>
        <v>1</v>
      </c>
      <c r="J180" s="63">
        <f>VLOOKUP($C180,NHLE!$A$1:$P$327,10,0)</f>
        <v>2</v>
      </c>
      <c r="K180" s="63">
        <f>VLOOKUP($C180,NHLE!$A$1:$P$327,11,0)</f>
        <v>3</v>
      </c>
      <c r="L180" s="63">
        <f>VLOOKUP($C180,NHLE!$A$1:$P$327,12,0)</f>
        <v>6</v>
      </c>
      <c r="M180" s="63">
        <f>VLOOKUP($C180,NHLE!$A$1:$P$327,13,0)</f>
        <v>0</v>
      </c>
      <c r="N180" s="63">
        <f>VLOOKUP($C180,NHLE!$A$1:$P$327,14,0)</f>
        <v>0</v>
      </c>
      <c r="O180" s="63">
        <f>VLOOKUP($C180,NHLE!$A$1:$P$327,15,0)</f>
        <v>0</v>
      </c>
      <c r="P180" s="63">
        <f>VLOOKUP($C180,NHLE!$A$1:$P$327,16,0)</f>
        <v>0</v>
      </c>
      <c r="Q180" s="64"/>
      <c r="R180" s="62">
        <f>VLOOKUP($C180,'HAR Stats'!$E$4:$L$386,2,0)</f>
        <v>0</v>
      </c>
      <c r="S180" s="62">
        <f>VLOOKUP($C180,'HAR Stats'!$E$4:$L$386,3,0)</f>
        <v>0</v>
      </c>
      <c r="T180" s="62">
        <f>VLOOKUP($C180,'HAR Stats'!$E$4:$L$386,4,0)</f>
        <v>0</v>
      </c>
      <c r="U180" s="62">
        <f>VLOOKUP($C180,'HAR Stats'!$E$4:$L$386,5,0)</f>
        <v>2</v>
      </c>
      <c r="V180" s="62">
        <f>VLOOKUP($C180,'HAR Stats'!$E$4:$L$386,6,0)</f>
        <v>0</v>
      </c>
      <c r="W180" s="62">
        <f>VLOOKUP($C180,'HAR Stats'!$E$4:$L$386,7,0)</f>
        <v>0</v>
      </c>
      <c r="X180" s="62">
        <f>VLOOKUP($C180,'HAR Stats'!$E$4:$L$386,8,0)</f>
        <v>0</v>
      </c>
      <c r="Y180" s="62">
        <f t="shared" si="2"/>
        <v>2</v>
      </c>
      <c r="Z180" s="62" t="s">
        <v>671</v>
      </c>
      <c r="AA180" s="63">
        <f>VLOOKUP($C180,'Planning Applications_LBCs'!$B$2:$G$345,2,0)</f>
        <v>947</v>
      </c>
      <c r="AB180" s="63">
        <f>VLOOKUP($C180,'Planning Applications_LBCs'!$B$2:$G$345,3,0)</f>
        <v>8.9758342922899886E-2</v>
      </c>
      <c r="AC180" s="63">
        <f>VLOOKUP($C180,'Planning Applications_LBCs'!$B$2:$G$345,4,0)</f>
        <v>19</v>
      </c>
      <c r="AD180" s="63">
        <f>VLOOKUP($C180,'Planning Applications_LBCs'!$B$2:$G$345,5,0)</f>
        <v>-0.5</v>
      </c>
      <c r="AE180" s="63">
        <f>VLOOKUP($C180,'Planning Applications_LBCs'!$B$2:$G$345,6,0)</f>
        <v>2</v>
      </c>
      <c r="AF180" s="63">
        <f>VLOOKUP($C180,'LA Staffing'!$A:$D,2,0)</f>
        <v>0.2</v>
      </c>
      <c r="AG180" s="63" t="s">
        <v>1023</v>
      </c>
      <c r="AH180" s="99" t="str">
        <f>VLOOKUP($C180,'LA Staffing'!$A:$D,4,0)</f>
        <v>Advised by Berkshire Archaeology</v>
      </c>
    </row>
    <row r="181" spans="1:34" ht="17.649999999999999" customHeight="1">
      <c r="A181" s="61" t="s">
        <v>243</v>
      </c>
      <c r="B181" s="61" t="s">
        <v>247</v>
      </c>
      <c r="C181" s="62" t="s">
        <v>255</v>
      </c>
      <c r="D181" s="63">
        <f>VLOOKUP($C181,NHLE!$A$1:$P$327,4,0)</f>
        <v>62</v>
      </c>
      <c r="E181" s="63">
        <f>VLOOKUP($C181,NHLE!$A$1:$P$327,5,0)</f>
        <v>80</v>
      </c>
      <c r="F181" s="63">
        <f>VLOOKUP($C181,NHLE!$A$1:$P$327,6,0)</f>
        <v>1737</v>
      </c>
      <c r="G181" s="63">
        <f>VLOOKUP($C181,NHLE!$A$1:$P$327,7,0)</f>
        <v>1879</v>
      </c>
      <c r="H181" s="63">
        <f>VLOOKUP($C181,NHLE!$A$1:$P$327,8,0)</f>
        <v>54</v>
      </c>
      <c r="I181" s="63">
        <f>VLOOKUP($C181,NHLE!$A$1:$P$327,9,0)</f>
        <v>0</v>
      </c>
      <c r="J181" s="63">
        <f>VLOOKUP($C181,NHLE!$A$1:$P$327,10,0)</f>
        <v>0</v>
      </c>
      <c r="K181" s="63">
        <f>VLOOKUP($C181,NHLE!$A$1:$P$327,11,0)</f>
        <v>2</v>
      </c>
      <c r="L181" s="63">
        <f>VLOOKUP($C181,NHLE!$A$1:$P$327,12,0)</f>
        <v>2</v>
      </c>
      <c r="M181" s="63">
        <f>VLOOKUP($C181,NHLE!$A$1:$P$327,13,0)</f>
        <v>1</v>
      </c>
      <c r="N181" s="63">
        <f>VLOOKUP($C181,NHLE!$A$1:$P$327,14,0)</f>
        <v>1</v>
      </c>
      <c r="O181" s="63">
        <f>VLOOKUP($C181,NHLE!$A$1:$P$327,15,0)</f>
        <v>0</v>
      </c>
      <c r="P181" s="63">
        <f>VLOOKUP($C181,NHLE!$A$1:$P$327,16,0)</f>
        <v>0</v>
      </c>
      <c r="Q181" s="64"/>
      <c r="R181" s="62">
        <f>VLOOKUP($C181,'HAR Stats'!$E$4:$L$386,2,0)</f>
        <v>5</v>
      </c>
      <c r="S181" s="62">
        <f>VLOOKUP($C181,'HAR Stats'!$E$4:$L$386,3,0)</f>
        <v>4</v>
      </c>
      <c r="T181" s="62">
        <f>VLOOKUP($C181,'HAR Stats'!$E$4:$L$386,4,0)</f>
        <v>1</v>
      </c>
      <c r="U181" s="62">
        <f>VLOOKUP($C181,'HAR Stats'!$E$4:$L$386,5,0)</f>
        <v>0</v>
      </c>
      <c r="V181" s="62">
        <f>VLOOKUP($C181,'HAR Stats'!$E$4:$L$386,6,0)</f>
        <v>0</v>
      </c>
      <c r="W181" s="62">
        <f>VLOOKUP($C181,'HAR Stats'!$E$4:$L$386,7,0)</f>
        <v>0</v>
      </c>
      <c r="X181" s="62">
        <f>VLOOKUP($C181,'HAR Stats'!$E$4:$L$386,8,0)</f>
        <v>0</v>
      </c>
      <c r="Y181" s="62">
        <f t="shared" si="2"/>
        <v>10</v>
      </c>
      <c r="Z181" s="62" t="s">
        <v>671</v>
      </c>
      <c r="AA181" s="63">
        <f>VLOOKUP($C181,'Planning Applications_LBCs'!$B$2:$G$345,2,0)</f>
        <v>1605</v>
      </c>
      <c r="AB181" s="63">
        <f>VLOOKUP($C181,'Planning Applications_LBCs'!$B$2:$G$345,3,0)</f>
        <v>-6.9025522041763335E-2</v>
      </c>
      <c r="AC181" s="63">
        <f>VLOOKUP($C181,'Planning Applications_LBCs'!$B$2:$G$345,4,0)</f>
        <v>160</v>
      </c>
      <c r="AD181" s="63">
        <f>VLOOKUP($C181,'Planning Applications_LBCs'!$B$2:$G$345,5,0)</f>
        <v>8.1081081081081086E-2</v>
      </c>
      <c r="AE181" s="63">
        <f>VLOOKUP($C181,'Planning Applications_LBCs'!$B$2:$G$345,6,0)</f>
        <v>0</v>
      </c>
      <c r="AF181" s="63">
        <f>VLOOKUP($C181,'LA Staffing'!$A:$D,2,0)</f>
        <v>0.6</v>
      </c>
      <c r="AG181" s="63" t="s">
        <v>1023</v>
      </c>
      <c r="AH181" s="99">
        <f>VLOOKUP($C181,'LA Staffing'!$A:$D,4,0)</f>
        <v>0.8</v>
      </c>
    </row>
    <row r="182" spans="1:34" ht="17.649999999999999" customHeight="1">
      <c r="A182" s="61" t="s">
        <v>243</v>
      </c>
      <c r="B182" s="61" t="s">
        <v>256</v>
      </c>
      <c r="C182" s="62" t="s">
        <v>257</v>
      </c>
      <c r="D182" s="63">
        <f>VLOOKUP($C182,NHLE!$A$1:$P$327,4,0)</f>
        <v>39</v>
      </c>
      <c r="E182" s="63">
        <f>VLOOKUP($C182,NHLE!$A$1:$P$327,5,0)</f>
        <v>102</v>
      </c>
      <c r="F182" s="63">
        <f>VLOOKUP($C182,NHLE!$A$1:$P$327,6,0)</f>
        <v>2194</v>
      </c>
      <c r="G182" s="63">
        <f>VLOOKUP($C182,NHLE!$A$1:$P$327,7,0)</f>
        <v>2335</v>
      </c>
      <c r="H182" s="63">
        <f>VLOOKUP($C182,NHLE!$A$1:$P$327,8,0)</f>
        <v>37</v>
      </c>
      <c r="I182" s="63">
        <f>VLOOKUP($C182,NHLE!$A$1:$P$327,9,0)</f>
        <v>1</v>
      </c>
      <c r="J182" s="63">
        <f>VLOOKUP($C182,NHLE!$A$1:$P$327,10,0)</f>
        <v>1</v>
      </c>
      <c r="K182" s="63">
        <f>VLOOKUP($C182,NHLE!$A$1:$P$327,11,0)</f>
        <v>7</v>
      </c>
      <c r="L182" s="63">
        <f>VLOOKUP($C182,NHLE!$A$1:$P$327,12,0)</f>
        <v>9</v>
      </c>
      <c r="M182" s="63">
        <f>VLOOKUP($C182,NHLE!$A$1:$P$327,13,0)</f>
        <v>0</v>
      </c>
      <c r="N182" s="63">
        <f>VLOOKUP($C182,NHLE!$A$1:$P$327,14,0)</f>
        <v>0</v>
      </c>
      <c r="O182" s="63">
        <f>VLOOKUP($C182,NHLE!$A$1:$P$327,15,0)</f>
        <v>1</v>
      </c>
      <c r="P182" s="63">
        <f>VLOOKUP($C182,NHLE!$A$1:$P$327,16,0)</f>
        <v>0</v>
      </c>
      <c r="Q182" s="64"/>
      <c r="R182" s="62">
        <f>VLOOKUP($C182,'HAR Stats'!$E$4:$L$386,2,0)</f>
        <v>2</v>
      </c>
      <c r="S182" s="62">
        <f>VLOOKUP($C182,'HAR Stats'!$E$4:$L$386,3,0)</f>
        <v>3</v>
      </c>
      <c r="T182" s="62">
        <f>VLOOKUP($C182,'HAR Stats'!$E$4:$L$386,4,0)</f>
        <v>3</v>
      </c>
      <c r="U182" s="62">
        <f>VLOOKUP($C182,'HAR Stats'!$E$4:$L$386,5,0)</f>
        <v>0</v>
      </c>
      <c r="V182" s="62">
        <f>VLOOKUP($C182,'HAR Stats'!$E$4:$L$386,6,0)</f>
        <v>0</v>
      </c>
      <c r="W182" s="62">
        <f>VLOOKUP($C182,'HAR Stats'!$E$4:$L$386,7,0)</f>
        <v>0</v>
      </c>
      <c r="X182" s="62">
        <f>VLOOKUP($C182,'HAR Stats'!$E$4:$L$386,8,0)</f>
        <v>2</v>
      </c>
      <c r="Y182" s="62">
        <f t="shared" si="2"/>
        <v>10</v>
      </c>
      <c r="Z182" s="62" t="s">
        <v>673</v>
      </c>
      <c r="AA182" s="63">
        <f>VLOOKUP($C182,'Planning Applications_LBCs'!$B$2:$G$345,2,0)</f>
        <v>1655</v>
      </c>
      <c r="AB182" s="63">
        <f>VLOOKUP($C182,'Planning Applications_LBCs'!$B$2:$G$345,3,0)</f>
        <v>-2.7614571092831962E-2</v>
      </c>
      <c r="AC182" s="63">
        <f>VLOOKUP($C182,'Planning Applications_LBCs'!$B$2:$G$345,4,0)</f>
        <v>207</v>
      </c>
      <c r="AD182" s="63">
        <f>VLOOKUP($C182,'Planning Applications_LBCs'!$B$2:$G$345,5,0)</f>
        <v>1.4705882352941176E-2</v>
      </c>
      <c r="AE182" s="63">
        <f>VLOOKUP($C182,'Planning Applications_LBCs'!$B$2:$G$345,6,0)</f>
        <v>4</v>
      </c>
      <c r="AF182" s="63">
        <f>VLOOKUP($C182,'LA Staffing'!$A:$D,2,0)</f>
        <v>3.3</v>
      </c>
      <c r="AG182" s="63" t="str">
        <f>VLOOKUP($C182,'LA Staffing'!$A:$D,3,0)</f>
        <v>Up 0.4</v>
      </c>
      <c r="AH182" s="99" t="str">
        <f>VLOOKUP($C182,'LA Staffing'!$A:$D,4,0)</f>
        <v>Advised by Oxfordshire County Council</v>
      </c>
    </row>
    <row r="183" spans="1:34" ht="17.649999999999999" customHeight="1">
      <c r="A183" s="61" t="s">
        <v>243</v>
      </c>
      <c r="B183" s="61" t="s">
        <v>244</v>
      </c>
      <c r="C183" s="62" t="s">
        <v>258</v>
      </c>
      <c r="D183" s="63">
        <f>VLOOKUP($C183,NHLE!$A$1:$P$327,4,0)</f>
        <v>82</v>
      </c>
      <c r="E183" s="63">
        <f>VLOOKUP($C183,NHLE!$A$1:$P$327,5,0)</f>
        <v>123</v>
      </c>
      <c r="F183" s="63">
        <f>VLOOKUP($C183,NHLE!$A$1:$P$327,6,0)</f>
        <v>3128</v>
      </c>
      <c r="G183" s="63">
        <f>VLOOKUP($C183,NHLE!$A$1:$P$327,7,0)</f>
        <v>3333</v>
      </c>
      <c r="H183" s="63">
        <f>VLOOKUP($C183,NHLE!$A$1:$P$327,8,0)</f>
        <v>203</v>
      </c>
      <c r="I183" s="63">
        <f>VLOOKUP($C183,NHLE!$A$1:$P$327,9,0)</f>
        <v>2</v>
      </c>
      <c r="J183" s="63">
        <f>VLOOKUP($C183,NHLE!$A$1:$P$327,10,0)</f>
        <v>6</v>
      </c>
      <c r="K183" s="63">
        <f>VLOOKUP($C183,NHLE!$A$1:$P$327,11,0)</f>
        <v>8</v>
      </c>
      <c r="L183" s="63">
        <f>VLOOKUP($C183,NHLE!$A$1:$P$327,12,0)</f>
        <v>16</v>
      </c>
      <c r="M183" s="63">
        <f>VLOOKUP($C183,NHLE!$A$1:$P$327,13,0)</f>
        <v>0</v>
      </c>
      <c r="N183" s="63">
        <f>VLOOKUP($C183,NHLE!$A$1:$P$327,14,0)</f>
        <v>0</v>
      </c>
      <c r="O183" s="63">
        <f>VLOOKUP($C183,NHLE!$A$1:$P$327,15,0)</f>
        <v>0</v>
      </c>
      <c r="P183" s="63">
        <f>VLOOKUP($C183,NHLE!$A$1:$P$327,16,0)</f>
        <v>2</v>
      </c>
      <c r="Q183" s="64"/>
      <c r="R183" s="62">
        <f>VLOOKUP($C183,'HAR Stats'!$E$4:$L$386,2,0)</f>
        <v>2</v>
      </c>
      <c r="S183" s="62">
        <f>VLOOKUP($C183,'HAR Stats'!$E$4:$L$386,3,0)</f>
        <v>1</v>
      </c>
      <c r="T183" s="62">
        <f>VLOOKUP($C183,'HAR Stats'!$E$4:$L$386,4,0)</f>
        <v>3</v>
      </c>
      <c r="U183" s="62">
        <f>VLOOKUP($C183,'HAR Stats'!$E$4:$L$386,5,0)</f>
        <v>1</v>
      </c>
      <c r="V183" s="62">
        <f>VLOOKUP($C183,'HAR Stats'!$E$4:$L$386,6,0)</f>
        <v>0</v>
      </c>
      <c r="W183" s="62">
        <f>VLOOKUP($C183,'HAR Stats'!$E$4:$L$386,7,0)</f>
        <v>0</v>
      </c>
      <c r="X183" s="62">
        <f>VLOOKUP($C183,'HAR Stats'!$E$4:$L$386,8,0)</f>
        <v>1</v>
      </c>
      <c r="Y183" s="62">
        <f t="shared" si="2"/>
        <v>8</v>
      </c>
      <c r="Z183" s="62" t="s">
        <v>671</v>
      </c>
      <c r="AA183" s="63">
        <f>VLOOKUP($C183,'Planning Applications_LBCs'!$B$2:$G$345,2,0)</f>
        <v>1333</v>
      </c>
      <c r="AB183" s="63">
        <f>VLOOKUP($C183,'Planning Applications_LBCs'!$B$2:$G$345,3,0)</f>
        <v>-5.5279943302622252E-2</v>
      </c>
      <c r="AC183" s="63">
        <f>VLOOKUP($C183,'Planning Applications_LBCs'!$B$2:$G$345,4,0)</f>
        <v>155</v>
      </c>
      <c r="AD183" s="63">
        <f>VLOOKUP($C183,'Planning Applications_LBCs'!$B$2:$G$345,5,0)</f>
        <v>6.8965517241379309E-2</v>
      </c>
      <c r="AE183" s="63">
        <f>VLOOKUP($C183,'Planning Applications_LBCs'!$B$2:$G$345,6,0)</f>
        <v>12</v>
      </c>
      <c r="AF183" s="63">
        <f>VLOOKUP($C183,'LA Staffing'!$A:$D,2,0)</f>
        <v>2.8</v>
      </c>
      <c r="AG183" s="63" t="str">
        <f>VLOOKUP($C183,'LA Staffing'!$A:$D,3,0)</f>
        <v>Up 1</v>
      </c>
      <c r="AH183" s="99">
        <f>VLOOKUP($C183,'LA Staffing'!$A:$D,4,0)</f>
        <v>1</v>
      </c>
    </row>
    <row r="184" spans="1:34" ht="17.649999999999999" customHeight="1">
      <c r="A184" s="61" t="s">
        <v>243</v>
      </c>
      <c r="B184" s="61" t="s">
        <v>249</v>
      </c>
      <c r="C184" s="62" t="s">
        <v>259</v>
      </c>
      <c r="D184" s="63">
        <f>VLOOKUP($C184,NHLE!$A$1:$P$327,4,0)</f>
        <v>12</v>
      </c>
      <c r="E184" s="63">
        <f>VLOOKUP($C184,NHLE!$A$1:$P$327,5,0)</f>
        <v>31</v>
      </c>
      <c r="F184" s="63">
        <f>VLOOKUP($C184,NHLE!$A$1:$P$327,6,0)</f>
        <v>946</v>
      </c>
      <c r="G184" s="63">
        <f>VLOOKUP($C184,NHLE!$A$1:$P$327,7,0)</f>
        <v>989</v>
      </c>
      <c r="H184" s="63">
        <f>VLOOKUP($C184,NHLE!$A$1:$P$327,8,0)</f>
        <v>19</v>
      </c>
      <c r="I184" s="63">
        <f>VLOOKUP($C184,NHLE!$A$1:$P$327,9,0)</f>
        <v>0</v>
      </c>
      <c r="J184" s="63">
        <f>VLOOKUP($C184,NHLE!$A$1:$P$327,10,0)</f>
        <v>3</v>
      </c>
      <c r="K184" s="63">
        <f>VLOOKUP($C184,NHLE!$A$1:$P$327,11,0)</f>
        <v>3</v>
      </c>
      <c r="L184" s="63">
        <f>VLOOKUP($C184,NHLE!$A$1:$P$327,12,0)</f>
        <v>6</v>
      </c>
      <c r="M184" s="63">
        <f>VLOOKUP($C184,NHLE!$A$1:$P$327,13,0)</f>
        <v>0</v>
      </c>
      <c r="N184" s="63">
        <f>VLOOKUP($C184,NHLE!$A$1:$P$327,14,0)</f>
        <v>0</v>
      </c>
      <c r="O184" s="63">
        <f>VLOOKUP($C184,NHLE!$A$1:$P$327,15,0)</f>
        <v>0</v>
      </c>
      <c r="P184" s="63">
        <f>VLOOKUP($C184,NHLE!$A$1:$P$327,16,0)</f>
        <v>0</v>
      </c>
      <c r="Q184" s="64"/>
      <c r="R184" s="62">
        <f>VLOOKUP($C184,'HAR Stats'!$E$4:$L$386,2,0)</f>
        <v>2</v>
      </c>
      <c r="S184" s="62">
        <f>VLOOKUP($C184,'HAR Stats'!$E$4:$L$386,3,0)</f>
        <v>0</v>
      </c>
      <c r="T184" s="62">
        <f>VLOOKUP($C184,'HAR Stats'!$E$4:$L$386,4,0)</f>
        <v>0</v>
      </c>
      <c r="U184" s="62">
        <f>VLOOKUP($C184,'HAR Stats'!$E$4:$L$386,5,0)</f>
        <v>0</v>
      </c>
      <c r="V184" s="62">
        <f>VLOOKUP($C184,'HAR Stats'!$E$4:$L$386,6,0)</f>
        <v>0</v>
      </c>
      <c r="W184" s="62">
        <f>VLOOKUP($C184,'HAR Stats'!$E$4:$L$386,7,0)</f>
        <v>0</v>
      </c>
      <c r="X184" s="62">
        <f>VLOOKUP($C184,'HAR Stats'!$E$4:$L$386,8,0)</f>
        <v>0</v>
      </c>
      <c r="Y184" s="62">
        <f t="shared" si="2"/>
        <v>2</v>
      </c>
      <c r="Z184" s="62" t="s">
        <v>673</v>
      </c>
      <c r="AA184" s="63">
        <f>VLOOKUP($C184,'Planning Applications_LBCs'!$B$2:$G$345,2,0)</f>
        <v>1481</v>
      </c>
      <c r="AB184" s="63">
        <f>VLOOKUP($C184,'Planning Applications_LBCs'!$B$2:$G$345,3,0)</f>
        <v>-9.8600121728545348E-2</v>
      </c>
      <c r="AC184" s="63">
        <f>VLOOKUP($C184,'Planning Applications_LBCs'!$B$2:$G$345,4,0)</f>
        <v>66</v>
      </c>
      <c r="AD184" s="63">
        <f>VLOOKUP($C184,'Planning Applications_LBCs'!$B$2:$G$345,5,0)</f>
        <v>0.1</v>
      </c>
      <c r="AE184" s="63">
        <f>VLOOKUP($C184,'Planning Applications_LBCs'!$B$2:$G$345,6,0)</f>
        <v>0</v>
      </c>
      <c r="AF184" s="63">
        <f>VLOOKUP($C184,'LA Staffing'!$A:$D,2,0)</f>
        <v>0.75</v>
      </c>
      <c r="AG184" s="63" t="str">
        <f>VLOOKUP($C184,'LA Staffing'!$A:$D,3,0)</f>
        <v>Down 0.05</v>
      </c>
      <c r="AH184" s="99" t="str">
        <f>VLOOKUP($C184,'LA Staffing'!$A:$D,4,0)</f>
        <v>Advised by Buckinghamshire County Council</v>
      </c>
    </row>
    <row r="185" spans="1:34" ht="17.649999999999999" customHeight="1">
      <c r="A185" s="61" t="s">
        <v>243</v>
      </c>
      <c r="B185" s="61" t="s">
        <v>260</v>
      </c>
      <c r="C185" s="62" t="s">
        <v>261</v>
      </c>
      <c r="D185" s="63">
        <f>VLOOKUP($C185,NHLE!$A$1:$P$327,4,0)</f>
        <v>13</v>
      </c>
      <c r="E185" s="63">
        <f>VLOOKUP($C185,NHLE!$A$1:$P$327,5,0)</f>
        <v>33</v>
      </c>
      <c r="F185" s="63">
        <f>VLOOKUP($C185,NHLE!$A$1:$P$327,6,0)</f>
        <v>408</v>
      </c>
      <c r="G185" s="63">
        <f>VLOOKUP($C185,NHLE!$A$1:$P$327,7,0)</f>
        <v>454</v>
      </c>
      <c r="H185" s="63">
        <f>VLOOKUP($C185,NHLE!$A$1:$P$327,8,0)</f>
        <v>18</v>
      </c>
      <c r="I185" s="63">
        <f>VLOOKUP($C185,NHLE!$A$1:$P$327,9,0)</f>
        <v>0</v>
      </c>
      <c r="J185" s="63">
        <f>VLOOKUP($C185,NHLE!$A$1:$P$327,10,0)</f>
        <v>0</v>
      </c>
      <c r="K185" s="63">
        <f>VLOOKUP($C185,NHLE!$A$1:$P$327,11,0)</f>
        <v>3</v>
      </c>
      <c r="L185" s="63">
        <f>VLOOKUP($C185,NHLE!$A$1:$P$327,12,0)</f>
        <v>3</v>
      </c>
      <c r="M185" s="63">
        <f>VLOOKUP($C185,NHLE!$A$1:$P$327,13,0)</f>
        <v>0</v>
      </c>
      <c r="N185" s="63">
        <f>VLOOKUP($C185,NHLE!$A$1:$P$327,14,0)</f>
        <v>0</v>
      </c>
      <c r="O185" s="63">
        <f>VLOOKUP($C185,NHLE!$A$1:$P$327,15,0)</f>
        <v>0</v>
      </c>
      <c r="P185" s="63">
        <f>VLOOKUP($C185,NHLE!$A$1:$P$327,16,0)</f>
        <v>2</v>
      </c>
      <c r="Q185" s="64"/>
      <c r="R185" s="62">
        <f>VLOOKUP($C185,'HAR Stats'!$E$4:$L$386,2,0)</f>
        <v>13</v>
      </c>
      <c r="S185" s="62">
        <f>VLOOKUP($C185,'HAR Stats'!$E$4:$L$386,3,0)</f>
        <v>4</v>
      </c>
      <c r="T185" s="62">
        <f>VLOOKUP($C185,'HAR Stats'!$E$4:$L$386,4,0)</f>
        <v>0</v>
      </c>
      <c r="U185" s="62">
        <f>VLOOKUP($C185,'HAR Stats'!$E$4:$L$386,5,0)</f>
        <v>0</v>
      </c>
      <c r="V185" s="62">
        <f>VLOOKUP($C185,'HAR Stats'!$E$4:$L$386,6,0)</f>
        <v>0</v>
      </c>
      <c r="W185" s="62">
        <f>VLOOKUP($C185,'HAR Stats'!$E$4:$L$386,7,0)</f>
        <v>0</v>
      </c>
      <c r="X185" s="62">
        <f>VLOOKUP($C185,'HAR Stats'!$E$4:$L$386,8,0)</f>
        <v>0</v>
      </c>
      <c r="Y185" s="62">
        <f t="shared" si="2"/>
        <v>17</v>
      </c>
      <c r="Z185" s="62" t="s">
        <v>671</v>
      </c>
      <c r="AA185" s="63">
        <f>VLOOKUP($C185,'Planning Applications_LBCs'!$B$2:$G$345,2,0)</f>
        <v>1045</v>
      </c>
      <c r="AB185" s="63">
        <f>VLOOKUP($C185,'Planning Applications_LBCs'!$B$2:$G$345,3,0)</f>
        <v>3.2608695652173912E-2</v>
      </c>
      <c r="AC185" s="63">
        <f>VLOOKUP($C185,'Planning Applications_LBCs'!$B$2:$G$345,4,0)</f>
        <v>37</v>
      </c>
      <c r="AD185" s="63">
        <f>VLOOKUP($C185,'Planning Applications_LBCs'!$B$2:$G$345,5,0)</f>
        <v>-0.3728813559322034</v>
      </c>
      <c r="AE185" s="63">
        <f>VLOOKUP($C185,'Planning Applications_LBCs'!$B$2:$G$345,6,0)</f>
        <v>3</v>
      </c>
      <c r="AF185" s="63">
        <f>VLOOKUP($C185,'LA Staffing'!$A:$D,2,0)</f>
        <v>1</v>
      </c>
      <c r="AG185" s="63" t="s">
        <v>1023</v>
      </c>
      <c r="AH185" s="99" t="str">
        <f>VLOOKUP($C185,'LA Staffing'!$A:$D,4,0)</f>
        <v>City Council website says the planning service used Southampton City Council for archaeological advice</v>
      </c>
    </row>
    <row r="186" spans="1:34" ht="17.649999999999999" customHeight="1">
      <c r="A186" s="61" t="s">
        <v>243</v>
      </c>
      <c r="B186" s="61" t="s">
        <v>262</v>
      </c>
      <c r="C186" s="62" t="s">
        <v>263</v>
      </c>
      <c r="D186" s="63">
        <f>VLOOKUP($C186,NHLE!$A$1:$P$327,4,0)</f>
        <v>14</v>
      </c>
      <c r="E186" s="63">
        <f>VLOOKUP($C186,NHLE!$A$1:$P$327,5,0)</f>
        <v>19</v>
      </c>
      <c r="F186" s="63">
        <f>VLOOKUP($C186,NHLE!$A$1:$P$327,6,0)</f>
        <v>288</v>
      </c>
      <c r="G186" s="63">
        <f>VLOOKUP($C186,NHLE!$A$1:$P$327,7,0)</f>
        <v>321</v>
      </c>
      <c r="H186" s="63">
        <f>VLOOKUP($C186,NHLE!$A$1:$P$327,8,0)</f>
        <v>43</v>
      </c>
      <c r="I186" s="63">
        <f>VLOOKUP($C186,NHLE!$A$1:$P$327,9,0)</f>
        <v>0</v>
      </c>
      <c r="J186" s="63">
        <f>VLOOKUP($C186,NHLE!$A$1:$P$327,10,0)</f>
        <v>2</v>
      </c>
      <c r="K186" s="63">
        <f>VLOOKUP($C186,NHLE!$A$1:$P$327,11,0)</f>
        <v>1</v>
      </c>
      <c r="L186" s="63">
        <f>VLOOKUP($C186,NHLE!$A$1:$P$327,12,0)</f>
        <v>3</v>
      </c>
      <c r="M186" s="63">
        <f>VLOOKUP($C186,NHLE!$A$1:$P$327,13,0)</f>
        <v>0</v>
      </c>
      <c r="N186" s="63">
        <f>VLOOKUP($C186,NHLE!$A$1:$P$327,14,0)</f>
        <v>0</v>
      </c>
      <c r="O186" s="63">
        <f>VLOOKUP($C186,NHLE!$A$1:$P$327,15,0)</f>
        <v>0</v>
      </c>
      <c r="P186" s="63">
        <f>VLOOKUP($C186,NHLE!$A$1:$P$327,16,0)</f>
        <v>0</v>
      </c>
      <c r="Q186" s="64"/>
      <c r="R186" s="62">
        <f>VLOOKUP($C186,'HAR Stats'!$E$4:$L$386,2,0)</f>
        <v>2</v>
      </c>
      <c r="S186" s="62">
        <f>VLOOKUP($C186,'HAR Stats'!$E$4:$L$386,3,0)</f>
        <v>1</v>
      </c>
      <c r="T186" s="62">
        <f>VLOOKUP($C186,'HAR Stats'!$E$4:$L$386,4,0)</f>
        <v>0</v>
      </c>
      <c r="U186" s="62">
        <f>VLOOKUP($C186,'HAR Stats'!$E$4:$L$386,5,0)</f>
        <v>0</v>
      </c>
      <c r="V186" s="62">
        <f>VLOOKUP($C186,'HAR Stats'!$E$4:$L$386,6,0)</f>
        <v>0</v>
      </c>
      <c r="W186" s="62">
        <f>VLOOKUP($C186,'HAR Stats'!$E$4:$L$386,7,0)</f>
        <v>0</v>
      </c>
      <c r="X186" s="62">
        <f>VLOOKUP($C186,'HAR Stats'!$E$4:$L$386,8,0)</f>
        <v>1</v>
      </c>
      <c r="Y186" s="62">
        <f t="shared" si="2"/>
        <v>4</v>
      </c>
      <c r="Z186" s="62" t="s">
        <v>673</v>
      </c>
      <c r="AA186" s="63">
        <f>VLOOKUP($C186,'Planning Applications_LBCs'!$B$2:$G$345,2,0)</f>
        <v>1165</v>
      </c>
      <c r="AB186" s="63">
        <f>VLOOKUP($C186,'Planning Applications_LBCs'!$B$2:$G$345,3,0)</f>
        <v>0.10009442870632672</v>
      </c>
      <c r="AC186" s="63">
        <f>VLOOKUP($C186,'Planning Applications_LBCs'!$B$2:$G$345,4,0)</f>
        <v>24</v>
      </c>
      <c r="AD186" s="63">
        <f>VLOOKUP($C186,'Planning Applications_LBCs'!$B$2:$G$345,5,0)</f>
        <v>-0.25</v>
      </c>
      <c r="AE186" s="63">
        <f>VLOOKUP($C186,'Planning Applications_LBCs'!$B$2:$G$345,6,0)</f>
        <v>3</v>
      </c>
      <c r="AF186" s="63">
        <f>VLOOKUP($C186,'LA Staffing'!$A:$D,2,0)</f>
        <v>0</v>
      </c>
      <c r="AG186" s="63" t="str">
        <f>VLOOKUP($C186,'LA Staffing'!$A:$D,3,0)</f>
        <v>Down 0.6</v>
      </c>
      <c r="AH186" s="99">
        <f>VLOOKUP($C186,'LA Staffing'!$A:$D,4,0)</f>
        <v>1</v>
      </c>
    </row>
    <row r="187" spans="1:34" ht="17.649999999999999" customHeight="1">
      <c r="A187" s="61" t="s">
        <v>243</v>
      </c>
      <c r="B187" s="61" t="s">
        <v>244</v>
      </c>
      <c r="C187" s="62" t="s">
        <v>264</v>
      </c>
      <c r="D187" s="63">
        <f>VLOOKUP($C187,NHLE!$A$1:$P$327,4,0)</f>
        <v>3</v>
      </c>
      <c r="E187" s="63">
        <f>VLOOKUP($C187,NHLE!$A$1:$P$327,5,0)</f>
        <v>12</v>
      </c>
      <c r="F187" s="63">
        <f>VLOOKUP($C187,NHLE!$A$1:$P$327,6,0)</f>
        <v>90</v>
      </c>
      <c r="G187" s="63">
        <f>VLOOKUP($C187,NHLE!$A$1:$P$327,7,0)</f>
        <v>105</v>
      </c>
      <c r="H187" s="63">
        <f>VLOOKUP($C187,NHLE!$A$1:$P$327,8,0)</f>
        <v>4</v>
      </c>
      <c r="I187" s="63">
        <f>VLOOKUP($C187,NHLE!$A$1:$P$327,9,0)</f>
        <v>0</v>
      </c>
      <c r="J187" s="63">
        <f>VLOOKUP($C187,NHLE!$A$1:$P$327,10,0)</f>
        <v>0</v>
      </c>
      <c r="K187" s="63">
        <f>VLOOKUP($C187,NHLE!$A$1:$P$327,11,0)</f>
        <v>0</v>
      </c>
      <c r="L187" s="63">
        <f>VLOOKUP($C187,NHLE!$A$1:$P$327,12,0)</f>
        <v>0</v>
      </c>
      <c r="M187" s="63">
        <f>VLOOKUP($C187,NHLE!$A$1:$P$327,13,0)</f>
        <v>0</v>
      </c>
      <c r="N187" s="63">
        <f>VLOOKUP($C187,NHLE!$A$1:$P$327,14,0)</f>
        <v>0</v>
      </c>
      <c r="O187" s="63">
        <f>VLOOKUP($C187,NHLE!$A$1:$P$327,15,0)</f>
        <v>0</v>
      </c>
      <c r="P187" s="63">
        <f>VLOOKUP($C187,NHLE!$A$1:$P$327,16,0)</f>
        <v>0</v>
      </c>
      <c r="Q187" s="64"/>
      <c r="R187" s="62">
        <f>VLOOKUP($C187,'HAR Stats'!$E$4:$L$386,2,0)</f>
        <v>0</v>
      </c>
      <c r="S187" s="62">
        <f>VLOOKUP($C187,'HAR Stats'!$E$4:$L$386,3,0)</f>
        <v>0</v>
      </c>
      <c r="T187" s="62">
        <f>VLOOKUP($C187,'HAR Stats'!$E$4:$L$386,4,0)</f>
        <v>0</v>
      </c>
      <c r="U187" s="62">
        <f>VLOOKUP($C187,'HAR Stats'!$E$4:$L$386,5,0)</f>
        <v>0</v>
      </c>
      <c r="V187" s="62">
        <f>VLOOKUP($C187,'HAR Stats'!$E$4:$L$386,6,0)</f>
        <v>0</v>
      </c>
      <c r="W187" s="62">
        <f>VLOOKUP($C187,'HAR Stats'!$E$4:$L$386,7,0)</f>
        <v>0</v>
      </c>
      <c r="X187" s="62">
        <f>VLOOKUP($C187,'HAR Stats'!$E$4:$L$386,8,0)</f>
        <v>0</v>
      </c>
      <c r="Y187" s="62">
        <f t="shared" si="2"/>
        <v>0</v>
      </c>
      <c r="Z187" s="62" t="s">
        <v>673</v>
      </c>
      <c r="AA187" s="63">
        <f>VLOOKUP($C187,'Planning Applications_LBCs'!$B$2:$G$345,2,0)</f>
        <v>436</v>
      </c>
      <c r="AB187" s="63">
        <f>VLOOKUP($C187,'Planning Applications_LBCs'!$B$2:$G$345,3,0)</f>
        <v>-8.0168776371308023E-2</v>
      </c>
      <c r="AC187" s="63">
        <f>VLOOKUP($C187,'Planning Applications_LBCs'!$B$2:$G$345,4,0)</f>
        <v>10</v>
      </c>
      <c r="AD187" s="63">
        <f>VLOOKUP($C187,'Planning Applications_LBCs'!$B$2:$G$345,5,0)</f>
        <v>-0.33333333333333331</v>
      </c>
      <c r="AE187" s="63">
        <f>VLOOKUP($C187,'Planning Applications_LBCs'!$B$2:$G$345,6,0)</f>
        <v>0</v>
      </c>
      <c r="AF187" s="63">
        <f>VLOOKUP($C187,'LA Staffing'!$A:$D,2,0)</f>
        <v>0</v>
      </c>
      <c r="AG187" s="63" t="str">
        <f>VLOOKUP($C187,'LA Staffing'!$A:$D,3,0)</f>
        <v>Down 0.5</v>
      </c>
      <c r="AH187" s="99" t="str">
        <f>VLOOKUP($C187,'LA Staffing'!$A:$D,4,0)</f>
        <v>Advised by Surrey County Council</v>
      </c>
    </row>
    <row r="188" spans="1:34" ht="17.649999999999999" customHeight="1">
      <c r="A188" s="61" t="s">
        <v>243</v>
      </c>
      <c r="B188" s="61" t="s">
        <v>247</v>
      </c>
      <c r="C188" s="62" t="s">
        <v>265</v>
      </c>
      <c r="D188" s="63">
        <f>VLOOKUP($C188,NHLE!$A$1:$P$327,4,0)</f>
        <v>7</v>
      </c>
      <c r="E188" s="63">
        <f>VLOOKUP($C188,NHLE!$A$1:$P$327,5,0)</f>
        <v>10</v>
      </c>
      <c r="F188" s="63">
        <f>VLOOKUP($C188,NHLE!$A$1:$P$327,6,0)</f>
        <v>164</v>
      </c>
      <c r="G188" s="63">
        <f>VLOOKUP($C188,NHLE!$A$1:$P$327,7,0)</f>
        <v>181</v>
      </c>
      <c r="H188" s="63">
        <f>VLOOKUP($C188,NHLE!$A$1:$P$327,8,0)</f>
        <v>12</v>
      </c>
      <c r="I188" s="63">
        <f>VLOOKUP($C188,NHLE!$A$1:$P$327,9,0)</f>
        <v>0</v>
      </c>
      <c r="J188" s="63">
        <f>VLOOKUP($C188,NHLE!$A$1:$P$327,10,0)</f>
        <v>0</v>
      </c>
      <c r="K188" s="63">
        <f>VLOOKUP($C188,NHLE!$A$1:$P$327,11,0)</f>
        <v>0</v>
      </c>
      <c r="L188" s="63">
        <f>VLOOKUP($C188,NHLE!$A$1:$P$327,12,0)</f>
        <v>0</v>
      </c>
      <c r="M188" s="63">
        <f>VLOOKUP($C188,NHLE!$A$1:$P$327,13,0)</f>
        <v>0</v>
      </c>
      <c r="N188" s="63">
        <f>VLOOKUP($C188,NHLE!$A$1:$P$327,14,0)</f>
        <v>0</v>
      </c>
      <c r="O188" s="63">
        <f>VLOOKUP($C188,NHLE!$A$1:$P$327,15,0)</f>
        <v>0</v>
      </c>
      <c r="P188" s="63">
        <f>VLOOKUP($C188,NHLE!$A$1:$P$327,16,0)</f>
        <v>0</v>
      </c>
      <c r="Q188" s="64"/>
      <c r="R188" s="62">
        <f>VLOOKUP($C188,'HAR Stats'!$E$4:$L$386,2,0)</f>
        <v>0</v>
      </c>
      <c r="S188" s="62">
        <f>VLOOKUP($C188,'HAR Stats'!$E$4:$L$386,3,0)</f>
        <v>0</v>
      </c>
      <c r="T188" s="62">
        <f>VLOOKUP($C188,'HAR Stats'!$E$4:$L$386,4,0)</f>
        <v>3</v>
      </c>
      <c r="U188" s="62">
        <f>VLOOKUP($C188,'HAR Stats'!$E$4:$L$386,5,0)</f>
        <v>0</v>
      </c>
      <c r="V188" s="62">
        <f>VLOOKUP($C188,'HAR Stats'!$E$4:$L$386,6,0)</f>
        <v>0</v>
      </c>
      <c r="W188" s="62">
        <f>VLOOKUP($C188,'HAR Stats'!$E$4:$L$386,7,0)</f>
        <v>0</v>
      </c>
      <c r="X188" s="62">
        <f>VLOOKUP($C188,'HAR Stats'!$E$4:$L$386,8,0)</f>
        <v>0</v>
      </c>
      <c r="Y188" s="62">
        <f t="shared" si="2"/>
        <v>3</v>
      </c>
      <c r="Z188" s="62" t="s">
        <v>671</v>
      </c>
      <c r="AA188" s="63">
        <f>VLOOKUP($C188,'Planning Applications_LBCs'!$B$2:$G$345,2,0)</f>
        <v>657</v>
      </c>
      <c r="AB188" s="63">
        <f>VLOOKUP($C188,'Planning Applications_LBCs'!$B$2:$G$345,3,0)</f>
        <v>-1.2030075187969926E-2</v>
      </c>
      <c r="AC188" s="63">
        <f>VLOOKUP($C188,'Planning Applications_LBCs'!$B$2:$G$345,4,0)</f>
        <v>7</v>
      </c>
      <c r="AD188" s="63">
        <f>VLOOKUP($C188,'Planning Applications_LBCs'!$B$2:$G$345,5,0)</f>
        <v>-0.125</v>
      </c>
      <c r="AE188" s="63">
        <f>VLOOKUP($C188,'Planning Applications_LBCs'!$B$2:$G$345,6,0)</f>
        <v>0</v>
      </c>
      <c r="AF188" s="63">
        <f>VLOOKUP($C188,'LA Staffing'!$A:$D,2,0)</f>
        <v>0.1</v>
      </c>
      <c r="AG188" s="63" t="s">
        <v>1023</v>
      </c>
      <c r="AH188" s="99" t="str">
        <f>VLOOKUP($C188,'LA Staffing'!$A:$D,4,0)</f>
        <v>Advised by Kent County Council</v>
      </c>
    </row>
    <row r="189" spans="1:34" ht="17.649999999999999" customHeight="1">
      <c r="A189" s="61" t="s">
        <v>243</v>
      </c>
      <c r="B189" s="61" t="s">
        <v>247</v>
      </c>
      <c r="C189" s="62" t="s">
        <v>266</v>
      </c>
      <c r="D189" s="63">
        <f>VLOOKUP($C189,NHLE!$A$1:$P$327,4,0)</f>
        <v>39</v>
      </c>
      <c r="E189" s="63">
        <f>VLOOKUP($C189,NHLE!$A$1:$P$327,5,0)</f>
        <v>110</v>
      </c>
      <c r="F189" s="63">
        <f>VLOOKUP($C189,NHLE!$A$1:$P$327,6,0)</f>
        <v>1780</v>
      </c>
      <c r="G189" s="63">
        <f>VLOOKUP($C189,NHLE!$A$1:$P$327,7,0)</f>
        <v>1929</v>
      </c>
      <c r="H189" s="63">
        <f>VLOOKUP($C189,NHLE!$A$1:$P$327,8,0)</f>
        <v>50</v>
      </c>
      <c r="I189" s="63">
        <f>VLOOKUP($C189,NHLE!$A$1:$P$327,9,0)</f>
        <v>0</v>
      </c>
      <c r="J189" s="63">
        <f>VLOOKUP($C189,NHLE!$A$1:$P$327,10,0)</f>
        <v>2</v>
      </c>
      <c r="K189" s="63">
        <f>VLOOKUP($C189,NHLE!$A$1:$P$327,11,0)</f>
        <v>4</v>
      </c>
      <c r="L189" s="63">
        <f>VLOOKUP($C189,NHLE!$A$1:$P$327,12,0)</f>
        <v>6</v>
      </c>
      <c r="M189" s="63">
        <f>VLOOKUP($C189,NHLE!$A$1:$P$327,13,0)</f>
        <v>0</v>
      </c>
      <c r="N189" s="63">
        <f>VLOOKUP($C189,NHLE!$A$1:$P$327,14,0)</f>
        <v>0</v>
      </c>
      <c r="O189" s="63">
        <f>VLOOKUP($C189,NHLE!$A$1:$P$327,15,0)</f>
        <v>0</v>
      </c>
      <c r="P189" s="63">
        <f>VLOOKUP($C189,NHLE!$A$1:$P$327,16,0)</f>
        <v>5</v>
      </c>
      <c r="Q189" s="64"/>
      <c r="R189" s="62">
        <f>VLOOKUP($C189,'HAR Stats'!$E$4:$L$386,2,0)</f>
        <v>5</v>
      </c>
      <c r="S189" s="62">
        <f>VLOOKUP($C189,'HAR Stats'!$E$4:$L$386,3,0)</f>
        <v>2</v>
      </c>
      <c r="T189" s="62">
        <f>VLOOKUP($C189,'HAR Stats'!$E$4:$L$386,4,0)</f>
        <v>3</v>
      </c>
      <c r="U189" s="62">
        <f>VLOOKUP($C189,'HAR Stats'!$E$4:$L$386,5,0)</f>
        <v>0</v>
      </c>
      <c r="V189" s="62">
        <f>VLOOKUP($C189,'HAR Stats'!$E$4:$L$386,6,0)</f>
        <v>0</v>
      </c>
      <c r="W189" s="62">
        <f>VLOOKUP($C189,'HAR Stats'!$E$4:$L$386,7,0)</f>
        <v>0</v>
      </c>
      <c r="X189" s="62">
        <f>VLOOKUP($C189,'HAR Stats'!$E$4:$L$386,8,0)</f>
        <v>3</v>
      </c>
      <c r="Y189" s="62">
        <f t="shared" si="2"/>
        <v>13</v>
      </c>
      <c r="Z189" s="62" t="s">
        <v>671</v>
      </c>
      <c r="AA189" s="63">
        <f>VLOOKUP($C189,'Planning Applications_LBCs'!$B$2:$G$345,2,0)</f>
        <v>1023</v>
      </c>
      <c r="AB189" s="63">
        <f>VLOOKUP($C189,'Planning Applications_LBCs'!$B$2:$G$345,3,0)</f>
        <v>-4.5708955223880597E-2</v>
      </c>
      <c r="AC189" s="63">
        <f>VLOOKUP($C189,'Planning Applications_LBCs'!$B$2:$G$345,4,0)</f>
        <v>99</v>
      </c>
      <c r="AD189" s="63">
        <f>VLOOKUP($C189,'Planning Applications_LBCs'!$B$2:$G$345,5,0)</f>
        <v>-6.6037735849056603E-2</v>
      </c>
      <c r="AE189" s="63">
        <f>VLOOKUP($C189,'Planning Applications_LBCs'!$B$2:$G$345,6,0)</f>
        <v>5</v>
      </c>
      <c r="AF189" s="63">
        <f>VLOOKUP($C189,'LA Staffing'!$A:$D,2,0)</f>
        <v>2</v>
      </c>
      <c r="AG189" s="63" t="s">
        <v>1023</v>
      </c>
      <c r="AH189" s="99" t="str">
        <f>VLOOKUP($C189,'LA Staffing'!$A:$D,4,0)</f>
        <v>Advised by Kent County Council</v>
      </c>
    </row>
    <row r="190" spans="1:34" ht="17.649999999999999" customHeight="1">
      <c r="A190" s="61" t="s">
        <v>243</v>
      </c>
      <c r="B190" s="61" t="s">
        <v>251</v>
      </c>
      <c r="C190" s="62" t="s">
        <v>267</v>
      </c>
      <c r="D190" s="63">
        <f>VLOOKUP($C190,NHLE!$A$1:$P$327,4,0)</f>
        <v>16</v>
      </c>
      <c r="E190" s="63">
        <f>VLOOKUP($C190,NHLE!$A$1:$P$327,5,0)</f>
        <v>68</v>
      </c>
      <c r="F190" s="63">
        <f>VLOOKUP($C190,NHLE!$A$1:$P$327,6,0)</f>
        <v>1264</v>
      </c>
      <c r="G190" s="63">
        <f>VLOOKUP($C190,NHLE!$A$1:$P$327,7,0)</f>
        <v>1348</v>
      </c>
      <c r="H190" s="63">
        <f>VLOOKUP($C190,NHLE!$A$1:$P$327,8,0)</f>
        <v>77</v>
      </c>
      <c r="I190" s="63">
        <f>VLOOKUP($C190,NHLE!$A$1:$P$327,9,0)</f>
        <v>0</v>
      </c>
      <c r="J190" s="63">
        <f>VLOOKUP($C190,NHLE!$A$1:$P$327,10,0)</f>
        <v>4</v>
      </c>
      <c r="K190" s="63">
        <f>VLOOKUP($C190,NHLE!$A$1:$P$327,11,0)</f>
        <v>2</v>
      </c>
      <c r="L190" s="63">
        <f>VLOOKUP($C190,NHLE!$A$1:$P$327,12,0)</f>
        <v>6</v>
      </c>
      <c r="M190" s="63">
        <f>VLOOKUP($C190,NHLE!$A$1:$P$327,13,0)</f>
        <v>0</v>
      </c>
      <c r="N190" s="63">
        <f>VLOOKUP($C190,NHLE!$A$1:$P$327,14,0)</f>
        <v>0</v>
      </c>
      <c r="O190" s="63">
        <f>VLOOKUP($C190,NHLE!$A$1:$P$327,15,0)</f>
        <v>0</v>
      </c>
      <c r="P190" s="63">
        <f>VLOOKUP($C190,NHLE!$A$1:$P$327,16,0)</f>
        <v>0</v>
      </c>
      <c r="Q190" s="64"/>
      <c r="R190" s="62">
        <f>VLOOKUP($C190,'HAR Stats'!$E$4:$L$386,2,0)</f>
        <v>0</v>
      </c>
      <c r="S190" s="62">
        <f>VLOOKUP($C190,'HAR Stats'!$E$4:$L$386,3,0)</f>
        <v>0</v>
      </c>
      <c r="T190" s="62">
        <f>VLOOKUP($C190,'HAR Stats'!$E$4:$L$386,4,0)</f>
        <v>1</v>
      </c>
      <c r="U190" s="62">
        <f>VLOOKUP($C190,'HAR Stats'!$E$4:$L$386,5,0)</f>
        <v>0</v>
      </c>
      <c r="V190" s="62">
        <f>VLOOKUP($C190,'HAR Stats'!$E$4:$L$386,6,0)</f>
        <v>0</v>
      </c>
      <c r="W190" s="62">
        <f>VLOOKUP($C190,'HAR Stats'!$E$4:$L$386,7,0)</f>
        <v>0</v>
      </c>
      <c r="X190" s="62">
        <f>VLOOKUP($C190,'HAR Stats'!$E$4:$L$386,8,0)</f>
        <v>0</v>
      </c>
      <c r="Y190" s="62">
        <f t="shared" si="2"/>
        <v>1</v>
      </c>
      <c r="Z190" s="62" t="s">
        <v>673</v>
      </c>
      <c r="AA190" s="63">
        <f>VLOOKUP($C190,'Planning Applications_LBCs'!$B$2:$G$345,2,0)</f>
        <v>857</v>
      </c>
      <c r="AB190" s="63">
        <f>VLOOKUP($C190,'Planning Applications_LBCs'!$B$2:$G$345,3,0)</f>
        <v>-9.9789915966386561E-2</v>
      </c>
      <c r="AC190" s="63">
        <f>VLOOKUP($C190,'Planning Applications_LBCs'!$B$2:$G$345,4,0)</f>
        <v>45</v>
      </c>
      <c r="AD190" s="63">
        <f>VLOOKUP($C190,'Planning Applications_LBCs'!$B$2:$G$345,5,0)</f>
        <v>-0.25</v>
      </c>
      <c r="AE190" s="63">
        <f>VLOOKUP($C190,'Planning Applications_LBCs'!$B$2:$G$345,6,0)</f>
        <v>1</v>
      </c>
      <c r="AF190" s="63">
        <f>VLOOKUP($C190,'LA Staffing'!$A:$D,2,0)</f>
        <v>2.6</v>
      </c>
      <c r="AG190" s="63" t="s">
        <v>1023</v>
      </c>
      <c r="AH190" s="99" t="str">
        <f>VLOOKUP($C190,'LA Staffing'!$A:$D,4,0)</f>
        <v>Advised by Hampshire County Council</v>
      </c>
    </row>
    <row r="191" spans="1:34" ht="17.649999999999999" customHeight="1">
      <c r="A191" s="61" t="s">
        <v>243</v>
      </c>
      <c r="B191" s="61" t="s">
        <v>268</v>
      </c>
      <c r="C191" s="62" t="s">
        <v>269</v>
      </c>
      <c r="D191" s="63">
        <f>VLOOKUP($C191,NHLE!$A$1:$P$327,4,0)</f>
        <v>3</v>
      </c>
      <c r="E191" s="63">
        <f>VLOOKUP($C191,NHLE!$A$1:$P$327,5,0)</f>
        <v>11</v>
      </c>
      <c r="F191" s="63">
        <f>VLOOKUP($C191,NHLE!$A$1:$P$327,6,0)</f>
        <v>118</v>
      </c>
      <c r="G191" s="63">
        <f>VLOOKUP($C191,NHLE!$A$1:$P$327,7,0)</f>
        <v>132</v>
      </c>
      <c r="H191" s="63">
        <f>VLOOKUP($C191,NHLE!$A$1:$P$327,8,0)</f>
        <v>39</v>
      </c>
      <c r="I191" s="63">
        <f>VLOOKUP($C191,NHLE!$A$1:$P$327,9,0)</f>
        <v>0</v>
      </c>
      <c r="J191" s="63">
        <f>VLOOKUP($C191,NHLE!$A$1:$P$327,10,0)</f>
        <v>1</v>
      </c>
      <c r="K191" s="63">
        <f>VLOOKUP($C191,NHLE!$A$1:$P$327,11,0)</f>
        <v>1</v>
      </c>
      <c r="L191" s="63">
        <f>VLOOKUP($C191,NHLE!$A$1:$P$327,12,0)</f>
        <v>2</v>
      </c>
      <c r="M191" s="63">
        <f>VLOOKUP($C191,NHLE!$A$1:$P$327,13,0)</f>
        <v>0</v>
      </c>
      <c r="N191" s="63">
        <f>VLOOKUP($C191,NHLE!$A$1:$P$327,14,0)</f>
        <v>0</v>
      </c>
      <c r="O191" s="63">
        <f>VLOOKUP($C191,NHLE!$A$1:$P$327,15,0)</f>
        <v>0</v>
      </c>
      <c r="P191" s="63">
        <f>VLOOKUP($C191,NHLE!$A$1:$P$327,16,0)</f>
        <v>0</v>
      </c>
      <c r="Q191" s="64"/>
      <c r="R191" s="62">
        <f>VLOOKUP($C191,'HAR Stats'!$E$4:$L$386,2,0)</f>
        <v>4</v>
      </c>
      <c r="S191" s="62">
        <f>VLOOKUP($C191,'HAR Stats'!$E$4:$L$386,3,0)</f>
        <v>0</v>
      </c>
      <c r="T191" s="62">
        <f>VLOOKUP($C191,'HAR Stats'!$E$4:$L$386,4,0)</f>
        <v>0</v>
      </c>
      <c r="U191" s="62">
        <f>VLOOKUP($C191,'HAR Stats'!$E$4:$L$386,5,0)</f>
        <v>0</v>
      </c>
      <c r="V191" s="62">
        <f>VLOOKUP($C191,'HAR Stats'!$E$4:$L$386,6,0)</f>
        <v>0</v>
      </c>
      <c r="W191" s="62">
        <f>VLOOKUP($C191,'HAR Stats'!$E$4:$L$386,7,0)</f>
        <v>0</v>
      </c>
      <c r="X191" s="62">
        <f>VLOOKUP($C191,'HAR Stats'!$E$4:$L$386,8,0)</f>
        <v>0</v>
      </c>
      <c r="Y191" s="62">
        <f t="shared" si="2"/>
        <v>4</v>
      </c>
      <c r="Z191" s="62" t="s">
        <v>673</v>
      </c>
      <c r="AA191" s="63">
        <f>VLOOKUP($C191,'Planning Applications_LBCs'!$B$2:$G$345,2,0)</f>
        <v>566</v>
      </c>
      <c r="AB191" s="63">
        <f>VLOOKUP($C191,'Planning Applications_LBCs'!$B$2:$G$345,3,0)</f>
        <v>1.4336917562724014E-2</v>
      </c>
      <c r="AC191" s="63">
        <f>VLOOKUP($C191,'Planning Applications_LBCs'!$B$2:$G$345,4,0)</f>
        <v>15</v>
      </c>
      <c r="AD191" s="63">
        <f>VLOOKUP($C191,'Planning Applications_LBCs'!$B$2:$G$345,5,0)</f>
        <v>-0.25</v>
      </c>
      <c r="AE191" s="63">
        <f>VLOOKUP($C191,'Planning Applications_LBCs'!$B$2:$G$345,6,0)</f>
        <v>0</v>
      </c>
      <c r="AF191" s="63">
        <f>VLOOKUP($C191,'LA Staffing'!$A:$D,2,0)</f>
        <v>0.6</v>
      </c>
      <c r="AG191" s="63" t="str">
        <f>VLOOKUP($C191,'LA Staffing'!$A:$D,3,0)</f>
        <v>Down 0.4</v>
      </c>
      <c r="AH191" s="99" t="str">
        <f>VLOOKUP($C191,'LA Staffing'!$A:$D,4,0)</f>
        <v>Advised by East Sussex County Council</v>
      </c>
    </row>
    <row r="192" spans="1:34" ht="17.649999999999999" customHeight="1">
      <c r="A192" s="61" t="s">
        <v>243</v>
      </c>
      <c r="B192" s="61" t="s">
        <v>251</v>
      </c>
      <c r="C192" s="62" t="s">
        <v>270</v>
      </c>
      <c r="D192" s="63">
        <f>VLOOKUP($C192,NHLE!$A$1:$P$327,4,0)</f>
        <v>0</v>
      </c>
      <c r="E192" s="63">
        <f>VLOOKUP($C192,NHLE!$A$1:$P$327,5,0)</f>
        <v>9</v>
      </c>
      <c r="F192" s="63">
        <f>VLOOKUP($C192,NHLE!$A$1:$P$327,6,0)</f>
        <v>174</v>
      </c>
      <c r="G192" s="63">
        <f>VLOOKUP($C192,NHLE!$A$1:$P$327,7,0)</f>
        <v>183</v>
      </c>
      <c r="H192" s="63">
        <f>VLOOKUP($C192,NHLE!$A$1:$P$327,8,0)</f>
        <v>10</v>
      </c>
      <c r="I192" s="63">
        <f>VLOOKUP($C192,NHLE!$A$1:$P$327,9,0)</f>
        <v>0</v>
      </c>
      <c r="J192" s="63">
        <f>VLOOKUP($C192,NHLE!$A$1:$P$327,10,0)</f>
        <v>0</v>
      </c>
      <c r="K192" s="63">
        <f>VLOOKUP($C192,NHLE!$A$1:$P$327,11,0)</f>
        <v>1</v>
      </c>
      <c r="L192" s="63">
        <f>VLOOKUP($C192,NHLE!$A$1:$P$327,12,0)</f>
        <v>1</v>
      </c>
      <c r="M192" s="63">
        <f>VLOOKUP($C192,NHLE!$A$1:$P$327,13,0)</f>
        <v>0</v>
      </c>
      <c r="N192" s="63">
        <f>VLOOKUP($C192,NHLE!$A$1:$P$327,14,0)</f>
        <v>0</v>
      </c>
      <c r="O192" s="63">
        <f>VLOOKUP($C192,NHLE!$A$1:$P$327,15,0)</f>
        <v>0</v>
      </c>
      <c r="P192" s="63">
        <f>VLOOKUP($C192,NHLE!$A$1:$P$327,16,0)</f>
        <v>0</v>
      </c>
      <c r="Q192" s="64"/>
      <c r="R192" s="62">
        <f>VLOOKUP($C192,'HAR Stats'!$E$4:$L$386,2,0)</f>
        <v>0</v>
      </c>
      <c r="S192" s="62">
        <f>VLOOKUP($C192,'HAR Stats'!$E$4:$L$386,3,0)</f>
        <v>0</v>
      </c>
      <c r="T192" s="62">
        <f>VLOOKUP($C192,'HAR Stats'!$E$4:$L$386,4,0)</f>
        <v>0</v>
      </c>
      <c r="U192" s="62">
        <f>VLOOKUP($C192,'HAR Stats'!$E$4:$L$386,5,0)</f>
        <v>0</v>
      </c>
      <c r="V192" s="62">
        <f>VLOOKUP($C192,'HAR Stats'!$E$4:$L$386,6,0)</f>
        <v>0</v>
      </c>
      <c r="W192" s="62">
        <f>VLOOKUP($C192,'HAR Stats'!$E$4:$L$386,7,0)</f>
        <v>0</v>
      </c>
      <c r="X192" s="62">
        <f>VLOOKUP($C192,'HAR Stats'!$E$4:$L$386,8,0)</f>
        <v>0</v>
      </c>
      <c r="Y192" s="62">
        <f t="shared" si="2"/>
        <v>0</v>
      </c>
      <c r="Z192" s="62" t="s">
        <v>671</v>
      </c>
      <c r="AA192" s="63">
        <f>VLOOKUP($C192,'Planning Applications_LBCs'!$B$2:$G$345,2,0)</f>
        <v>857</v>
      </c>
      <c r="AB192" s="63">
        <f>VLOOKUP($C192,'Planning Applications_LBCs'!$B$2:$G$345,3,0)</f>
        <v>-4.777777777777778E-2</v>
      </c>
      <c r="AC192" s="63">
        <f>VLOOKUP($C192,'Planning Applications_LBCs'!$B$2:$G$345,4,0)</f>
        <v>21</v>
      </c>
      <c r="AD192" s="63">
        <f>VLOOKUP($C192,'Planning Applications_LBCs'!$B$2:$G$345,5,0)</f>
        <v>-8.6956521739130432E-2</v>
      </c>
      <c r="AE192" s="63">
        <f>VLOOKUP($C192,'Planning Applications_LBCs'!$B$2:$G$345,6,0)</f>
        <v>2</v>
      </c>
      <c r="AF192" s="63">
        <f>VLOOKUP($C192,'LA Staffing'!$A:$D,2,0)</f>
        <v>0.2</v>
      </c>
      <c r="AG192" s="63" t="str">
        <f>VLOOKUP($C192,'LA Staffing'!$A:$D,3,0)</f>
        <v>Down 0.2</v>
      </c>
      <c r="AH192" s="99" t="str">
        <f>VLOOKUP($C192,'LA Staffing'!$A:$D,4,0)</f>
        <v>Advised by Hampshire County Council</v>
      </c>
    </row>
    <row r="193" spans="1:34" ht="17.649999999999999" customHeight="1">
      <c r="A193" s="61" t="s">
        <v>243</v>
      </c>
      <c r="B193" s="61" t="s">
        <v>271</v>
      </c>
      <c r="C193" s="62" t="s">
        <v>272</v>
      </c>
      <c r="D193" s="63">
        <f>VLOOKUP($C193,NHLE!$A$1:$P$327,4,0)</f>
        <v>8</v>
      </c>
      <c r="E193" s="63">
        <f>VLOOKUP($C193,NHLE!$A$1:$P$327,5,0)</f>
        <v>23</v>
      </c>
      <c r="F193" s="63">
        <f>VLOOKUP($C193,NHLE!$A$1:$P$327,6,0)</f>
        <v>478</v>
      </c>
      <c r="G193" s="63">
        <f>VLOOKUP($C193,NHLE!$A$1:$P$327,7,0)</f>
        <v>509</v>
      </c>
      <c r="H193" s="63">
        <f>VLOOKUP($C193,NHLE!$A$1:$P$327,8,0)</f>
        <v>6</v>
      </c>
      <c r="I193" s="63">
        <f>VLOOKUP($C193,NHLE!$A$1:$P$327,9,0)</f>
        <v>2</v>
      </c>
      <c r="J193" s="63">
        <f>VLOOKUP($C193,NHLE!$A$1:$P$327,10,0)</f>
        <v>0</v>
      </c>
      <c r="K193" s="63">
        <f>VLOOKUP($C193,NHLE!$A$1:$P$327,11,0)</f>
        <v>1</v>
      </c>
      <c r="L193" s="63">
        <f>VLOOKUP($C193,NHLE!$A$1:$P$327,12,0)</f>
        <v>3</v>
      </c>
      <c r="M193" s="63">
        <f>VLOOKUP($C193,NHLE!$A$1:$P$327,13,0)</f>
        <v>0</v>
      </c>
      <c r="N193" s="63">
        <f>VLOOKUP($C193,NHLE!$A$1:$P$327,14,0)</f>
        <v>0</v>
      </c>
      <c r="O193" s="63">
        <f>VLOOKUP($C193,NHLE!$A$1:$P$327,15,0)</f>
        <v>0</v>
      </c>
      <c r="P193" s="63">
        <f>VLOOKUP($C193,NHLE!$A$1:$P$327,16,0)</f>
        <v>0</v>
      </c>
      <c r="Q193" s="64"/>
      <c r="R193" s="62">
        <f>VLOOKUP($C193,'HAR Stats'!$E$4:$L$386,2,0)</f>
        <v>3</v>
      </c>
      <c r="S193" s="62">
        <f>VLOOKUP($C193,'HAR Stats'!$E$4:$L$386,3,0)</f>
        <v>0</v>
      </c>
      <c r="T193" s="62">
        <f>VLOOKUP($C193,'HAR Stats'!$E$4:$L$386,4,0)</f>
        <v>0</v>
      </c>
      <c r="U193" s="62">
        <f>VLOOKUP($C193,'HAR Stats'!$E$4:$L$386,5,0)</f>
        <v>0</v>
      </c>
      <c r="V193" s="62">
        <f>VLOOKUP($C193,'HAR Stats'!$E$4:$L$386,6,0)</f>
        <v>0</v>
      </c>
      <c r="W193" s="62">
        <f>VLOOKUP($C193,'HAR Stats'!$E$4:$L$386,7,0)</f>
        <v>0</v>
      </c>
      <c r="X193" s="62">
        <f>VLOOKUP($C193,'HAR Stats'!$E$4:$L$386,8,0)</f>
        <v>1</v>
      </c>
      <c r="Y193" s="62">
        <f t="shared" si="2"/>
        <v>4</v>
      </c>
      <c r="Z193" s="62" t="s">
        <v>671</v>
      </c>
      <c r="AA193" s="63">
        <f>VLOOKUP($C193,'Planning Applications_LBCs'!$B$2:$G$345,2,0)</f>
        <v>1992</v>
      </c>
      <c r="AB193" s="63">
        <f>VLOOKUP($C193,'Planning Applications_LBCs'!$B$2:$G$345,3,0)</f>
        <v>-3.8145823273780785E-2</v>
      </c>
      <c r="AC193" s="63">
        <f>VLOOKUP($C193,'Planning Applications_LBCs'!$B$2:$G$345,4,0)</f>
        <v>32</v>
      </c>
      <c r="AD193" s="63">
        <f>VLOOKUP($C193,'Planning Applications_LBCs'!$B$2:$G$345,5,0)</f>
        <v>-0.31914893617021278</v>
      </c>
      <c r="AE193" s="63">
        <f>VLOOKUP($C193,'Planning Applications_LBCs'!$B$2:$G$345,6,0)</f>
        <v>9</v>
      </c>
      <c r="AF193" s="63">
        <f>VLOOKUP($C193,'LA Staffing'!$A:$D,2,0)</f>
        <v>2.5</v>
      </c>
      <c r="AG193" s="63" t="str">
        <f>VLOOKUP($C193,'LA Staffing'!$A:$D,3,0)</f>
        <v>Up 1.1</v>
      </c>
      <c r="AH193" s="99" t="str">
        <f>VLOOKUP($C193,'LA Staffing'!$A:$D,4,0)</f>
        <v>Advised by Surrey County Council</v>
      </c>
    </row>
    <row r="194" spans="1:34" ht="17.649999999999999" customHeight="1">
      <c r="A194" s="61" t="s">
        <v>243</v>
      </c>
      <c r="B194" s="61" t="s">
        <v>271</v>
      </c>
      <c r="C194" s="62" t="s">
        <v>273</v>
      </c>
      <c r="D194" s="63">
        <f>VLOOKUP($C194,NHLE!$A$1:$P$327,4,0)</f>
        <v>0</v>
      </c>
      <c r="E194" s="63">
        <f>VLOOKUP($C194,NHLE!$A$1:$P$327,5,0)</f>
        <v>17</v>
      </c>
      <c r="F194" s="63">
        <f>VLOOKUP($C194,NHLE!$A$1:$P$327,6,0)</f>
        <v>304</v>
      </c>
      <c r="G194" s="63">
        <f>VLOOKUP($C194,NHLE!$A$1:$P$327,7,0)</f>
        <v>321</v>
      </c>
      <c r="H194" s="63">
        <f>VLOOKUP($C194,NHLE!$A$1:$P$327,8,0)</f>
        <v>2</v>
      </c>
      <c r="I194" s="63">
        <f>VLOOKUP($C194,NHLE!$A$1:$P$327,9,0)</f>
        <v>0</v>
      </c>
      <c r="J194" s="63">
        <f>VLOOKUP($C194,NHLE!$A$1:$P$327,10,0)</f>
        <v>0</v>
      </c>
      <c r="K194" s="63">
        <f>VLOOKUP($C194,NHLE!$A$1:$P$327,11,0)</f>
        <v>1</v>
      </c>
      <c r="L194" s="63">
        <f>VLOOKUP($C194,NHLE!$A$1:$P$327,12,0)</f>
        <v>1</v>
      </c>
      <c r="M194" s="63">
        <f>VLOOKUP($C194,NHLE!$A$1:$P$327,13,0)</f>
        <v>0</v>
      </c>
      <c r="N194" s="63">
        <f>VLOOKUP($C194,NHLE!$A$1:$P$327,14,0)</f>
        <v>0</v>
      </c>
      <c r="O194" s="63">
        <f>VLOOKUP($C194,NHLE!$A$1:$P$327,15,0)</f>
        <v>0</v>
      </c>
      <c r="P194" s="63">
        <f>VLOOKUP($C194,NHLE!$A$1:$P$327,16,0)</f>
        <v>0</v>
      </c>
      <c r="Q194" s="64"/>
      <c r="R194" s="62">
        <f>VLOOKUP($C194,'HAR Stats'!$E$4:$L$386,2,0)</f>
        <v>0</v>
      </c>
      <c r="S194" s="62">
        <f>VLOOKUP($C194,'HAR Stats'!$E$4:$L$386,3,0)</f>
        <v>0</v>
      </c>
      <c r="T194" s="62">
        <f>VLOOKUP($C194,'HAR Stats'!$E$4:$L$386,4,0)</f>
        <v>0</v>
      </c>
      <c r="U194" s="62">
        <f>VLOOKUP($C194,'HAR Stats'!$E$4:$L$386,5,0)</f>
        <v>0</v>
      </c>
      <c r="V194" s="62">
        <f>VLOOKUP($C194,'HAR Stats'!$E$4:$L$386,6,0)</f>
        <v>0</v>
      </c>
      <c r="W194" s="62">
        <f>VLOOKUP($C194,'HAR Stats'!$E$4:$L$386,7,0)</f>
        <v>0</v>
      </c>
      <c r="X194" s="62">
        <f>VLOOKUP($C194,'HAR Stats'!$E$4:$L$386,8,0)</f>
        <v>3</v>
      </c>
      <c r="Y194" s="62">
        <f t="shared" si="2"/>
        <v>3</v>
      </c>
      <c r="Z194" s="62" t="s">
        <v>671</v>
      </c>
      <c r="AA194" s="63">
        <f>VLOOKUP($C194,'Planning Applications_LBCs'!$B$2:$G$345,2,0)</f>
        <v>865</v>
      </c>
      <c r="AB194" s="63">
        <f>VLOOKUP($C194,'Planning Applications_LBCs'!$B$2:$G$345,3,0)</f>
        <v>-3.1354983202687571E-2</v>
      </c>
      <c r="AC194" s="63">
        <f>VLOOKUP($C194,'Planning Applications_LBCs'!$B$2:$G$345,4,0)</f>
        <v>37</v>
      </c>
      <c r="AD194" s="63">
        <f>VLOOKUP($C194,'Planning Applications_LBCs'!$B$2:$G$345,5,0)</f>
        <v>0</v>
      </c>
      <c r="AE194" s="63">
        <f>VLOOKUP($C194,'Planning Applications_LBCs'!$B$2:$G$345,6,0)</f>
        <v>0</v>
      </c>
      <c r="AF194" s="63">
        <f>VLOOKUP($C194,'LA Staffing'!$A:$D,2,0)</f>
        <v>0.3</v>
      </c>
      <c r="AG194" s="63" t="str">
        <f>VLOOKUP($C194,'LA Staffing'!$A:$D,3,0)</f>
        <v>Down 0.2</v>
      </c>
      <c r="AH194" s="99" t="str">
        <f>VLOOKUP($C194,'LA Staffing'!$A:$D,4,0)</f>
        <v>Advised by Surrey County Council</v>
      </c>
    </row>
    <row r="195" spans="1:34" ht="17.649999999999999" customHeight="1">
      <c r="A195" s="61" t="s">
        <v>243</v>
      </c>
      <c r="B195" s="61" t="s">
        <v>251</v>
      </c>
      <c r="C195" s="62" t="s">
        <v>274</v>
      </c>
      <c r="D195" s="63">
        <f>VLOOKUP($C195,NHLE!$A$1:$P$327,4,0)</f>
        <v>4</v>
      </c>
      <c r="E195" s="63">
        <f>VLOOKUP($C195,NHLE!$A$1:$P$327,5,0)</f>
        <v>20</v>
      </c>
      <c r="F195" s="63">
        <f>VLOOKUP($C195,NHLE!$A$1:$P$327,6,0)</f>
        <v>408</v>
      </c>
      <c r="G195" s="63">
        <f>VLOOKUP($C195,NHLE!$A$1:$P$327,7,0)</f>
        <v>432</v>
      </c>
      <c r="H195" s="63">
        <f>VLOOKUP($C195,NHLE!$A$1:$P$327,8,0)</f>
        <v>5</v>
      </c>
      <c r="I195" s="63">
        <f>VLOOKUP($C195,NHLE!$A$1:$P$327,9,0)</f>
        <v>0</v>
      </c>
      <c r="J195" s="63">
        <f>VLOOKUP($C195,NHLE!$A$1:$P$327,10,0)</f>
        <v>0</v>
      </c>
      <c r="K195" s="63">
        <f>VLOOKUP($C195,NHLE!$A$1:$P$327,11,0)</f>
        <v>0</v>
      </c>
      <c r="L195" s="63">
        <f>VLOOKUP($C195,NHLE!$A$1:$P$327,12,0)</f>
        <v>0</v>
      </c>
      <c r="M195" s="63">
        <f>VLOOKUP($C195,NHLE!$A$1:$P$327,13,0)</f>
        <v>0</v>
      </c>
      <c r="N195" s="63">
        <f>VLOOKUP($C195,NHLE!$A$1:$P$327,14,0)</f>
        <v>0</v>
      </c>
      <c r="O195" s="63">
        <f>VLOOKUP($C195,NHLE!$A$1:$P$327,15,0)</f>
        <v>0</v>
      </c>
      <c r="P195" s="63">
        <f>VLOOKUP($C195,NHLE!$A$1:$P$327,16,0)</f>
        <v>1</v>
      </c>
      <c r="Q195" s="64"/>
      <c r="R195" s="62">
        <f>VLOOKUP($C195,'HAR Stats'!$E$4:$L$386,2,0)</f>
        <v>2</v>
      </c>
      <c r="S195" s="62">
        <f>VLOOKUP($C195,'HAR Stats'!$E$4:$L$386,3,0)</f>
        <v>0</v>
      </c>
      <c r="T195" s="62">
        <f>VLOOKUP($C195,'HAR Stats'!$E$4:$L$386,4,0)</f>
        <v>0</v>
      </c>
      <c r="U195" s="62">
        <f>VLOOKUP($C195,'HAR Stats'!$E$4:$L$386,5,0)</f>
        <v>0</v>
      </c>
      <c r="V195" s="62">
        <f>VLOOKUP($C195,'HAR Stats'!$E$4:$L$386,6,0)</f>
        <v>0</v>
      </c>
      <c r="W195" s="62">
        <f>VLOOKUP($C195,'HAR Stats'!$E$4:$L$386,7,0)</f>
        <v>0</v>
      </c>
      <c r="X195" s="62">
        <f>VLOOKUP($C195,'HAR Stats'!$E$4:$L$386,8,0)</f>
        <v>0</v>
      </c>
      <c r="Y195" s="62">
        <f t="shared" si="2"/>
        <v>2</v>
      </c>
      <c r="Z195" s="62" t="s">
        <v>671</v>
      </c>
      <c r="AA195" s="63">
        <f>VLOOKUP($C195,'Planning Applications_LBCs'!$B$2:$G$345,2,0)</f>
        <v>945</v>
      </c>
      <c r="AB195" s="63">
        <f>VLOOKUP($C195,'Planning Applications_LBCs'!$B$2:$G$345,3,0)</f>
        <v>-0.11847014925373134</v>
      </c>
      <c r="AC195" s="63">
        <f>VLOOKUP($C195,'Planning Applications_LBCs'!$B$2:$G$345,4,0)</f>
        <v>32</v>
      </c>
      <c r="AD195" s="63">
        <f>VLOOKUP($C195,'Planning Applications_LBCs'!$B$2:$G$345,5,0)</f>
        <v>0.33333333333333331</v>
      </c>
      <c r="AE195" s="63">
        <f>VLOOKUP($C195,'Planning Applications_LBCs'!$B$2:$G$345,6,0)</f>
        <v>0</v>
      </c>
      <c r="AF195" s="63">
        <f>VLOOKUP($C195,'LA Staffing'!$A:$D,2,0)</f>
        <v>1</v>
      </c>
      <c r="AG195" s="63" t="s">
        <v>1023</v>
      </c>
      <c r="AH195" s="99" t="str">
        <f>VLOOKUP($C195,'LA Staffing'!$A:$D,4,0)</f>
        <v>Advised by Hampshire County Council</v>
      </c>
    </row>
    <row r="196" spans="1:34" ht="17.649999999999999" customHeight="1">
      <c r="A196" s="61" t="s">
        <v>243</v>
      </c>
      <c r="B196" s="61" t="s">
        <v>251</v>
      </c>
      <c r="C196" s="62" t="s">
        <v>275</v>
      </c>
      <c r="D196" s="63">
        <f>VLOOKUP($C196,NHLE!$A$1:$P$327,4,0)</f>
        <v>4</v>
      </c>
      <c r="E196" s="63">
        <f>VLOOKUP($C196,NHLE!$A$1:$P$327,5,0)</f>
        <v>18</v>
      </c>
      <c r="F196" s="63">
        <f>VLOOKUP($C196,NHLE!$A$1:$P$327,6,0)</f>
        <v>171</v>
      </c>
      <c r="G196" s="63">
        <f>VLOOKUP($C196,NHLE!$A$1:$P$327,7,0)</f>
        <v>193</v>
      </c>
      <c r="H196" s="63">
        <f>VLOOKUP($C196,NHLE!$A$1:$P$327,8,0)</f>
        <v>13</v>
      </c>
      <c r="I196" s="63">
        <f>VLOOKUP($C196,NHLE!$A$1:$P$327,9,0)</f>
        <v>0</v>
      </c>
      <c r="J196" s="63">
        <f>VLOOKUP($C196,NHLE!$A$1:$P$327,10,0)</f>
        <v>0</v>
      </c>
      <c r="K196" s="63">
        <f>VLOOKUP($C196,NHLE!$A$1:$P$327,11,0)</f>
        <v>2</v>
      </c>
      <c r="L196" s="63">
        <f>VLOOKUP($C196,NHLE!$A$1:$P$327,12,0)</f>
        <v>2</v>
      </c>
      <c r="M196" s="63">
        <f>VLOOKUP($C196,NHLE!$A$1:$P$327,13,0)</f>
        <v>0</v>
      </c>
      <c r="N196" s="63">
        <f>VLOOKUP($C196,NHLE!$A$1:$P$327,14,0)</f>
        <v>0</v>
      </c>
      <c r="O196" s="63">
        <f>VLOOKUP($C196,NHLE!$A$1:$P$327,15,0)</f>
        <v>0</v>
      </c>
      <c r="P196" s="63">
        <f>VLOOKUP($C196,NHLE!$A$1:$P$327,16,0)</f>
        <v>0</v>
      </c>
      <c r="Q196" s="64"/>
      <c r="R196" s="62">
        <f>VLOOKUP($C196,'HAR Stats'!$E$4:$L$386,2,0)</f>
        <v>7</v>
      </c>
      <c r="S196" s="62">
        <f>VLOOKUP($C196,'HAR Stats'!$E$4:$L$386,3,0)</f>
        <v>0</v>
      </c>
      <c r="T196" s="62">
        <f>VLOOKUP($C196,'HAR Stats'!$E$4:$L$386,4,0)</f>
        <v>1</v>
      </c>
      <c r="U196" s="62">
        <f>VLOOKUP($C196,'HAR Stats'!$E$4:$L$386,5,0)</f>
        <v>0</v>
      </c>
      <c r="V196" s="62">
        <f>VLOOKUP($C196,'HAR Stats'!$E$4:$L$386,6,0)</f>
        <v>0</v>
      </c>
      <c r="W196" s="62">
        <f>VLOOKUP($C196,'HAR Stats'!$E$4:$L$386,7,0)</f>
        <v>0</v>
      </c>
      <c r="X196" s="62">
        <f>VLOOKUP($C196,'HAR Stats'!$E$4:$L$386,8,0)</f>
        <v>0</v>
      </c>
      <c r="Y196" s="62">
        <f t="shared" si="2"/>
        <v>8</v>
      </c>
      <c r="Z196" s="62" t="s">
        <v>671</v>
      </c>
      <c r="AA196" s="63">
        <f>VLOOKUP($C196,'Planning Applications_LBCs'!$B$2:$G$345,2,0)</f>
        <v>324</v>
      </c>
      <c r="AB196" s="63">
        <f>VLOOKUP($C196,'Planning Applications_LBCs'!$B$2:$G$345,3,0)</f>
        <v>-0.11475409836065574</v>
      </c>
      <c r="AC196" s="63">
        <f>VLOOKUP($C196,'Planning Applications_LBCs'!$B$2:$G$345,4,0)</f>
        <v>12</v>
      </c>
      <c r="AD196" s="63">
        <f>VLOOKUP($C196,'Planning Applications_LBCs'!$B$2:$G$345,5,0)</f>
        <v>-0.4</v>
      </c>
      <c r="AE196" s="63">
        <f>VLOOKUP($C196,'Planning Applications_LBCs'!$B$2:$G$345,6,0)</f>
        <v>0</v>
      </c>
      <c r="AF196" s="63">
        <f>VLOOKUP($C196,'LA Staffing'!$A:$D,2,0)</f>
        <v>1.5</v>
      </c>
      <c r="AG196" s="63" t="s">
        <v>1023</v>
      </c>
      <c r="AH196" s="99" t="str">
        <f>VLOOKUP($C196,'LA Staffing'!$A:$D,4,0)</f>
        <v>Advised by Hampshire County Council</v>
      </c>
    </row>
    <row r="197" spans="1:34" ht="17.649999999999999" customHeight="1">
      <c r="A197" s="61" t="s">
        <v>243</v>
      </c>
      <c r="B197" s="61" t="s">
        <v>247</v>
      </c>
      <c r="C197" s="62" t="s">
        <v>276</v>
      </c>
      <c r="D197" s="63">
        <f>VLOOKUP($C197,NHLE!$A$1:$P$327,4,0)</f>
        <v>10</v>
      </c>
      <c r="E197" s="63">
        <f>VLOOKUP($C197,NHLE!$A$1:$P$327,5,0)</f>
        <v>21</v>
      </c>
      <c r="F197" s="63">
        <f>VLOOKUP($C197,NHLE!$A$1:$P$327,6,0)</f>
        <v>279</v>
      </c>
      <c r="G197" s="63">
        <f>VLOOKUP($C197,NHLE!$A$1:$P$327,7,0)</f>
        <v>310</v>
      </c>
      <c r="H197" s="63">
        <f>VLOOKUP($C197,NHLE!$A$1:$P$327,8,0)</f>
        <v>9</v>
      </c>
      <c r="I197" s="63">
        <f>VLOOKUP($C197,NHLE!$A$1:$P$327,9,0)</f>
        <v>0</v>
      </c>
      <c r="J197" s="63">
        <f>VLOOKUP($C197,NHLE!$A$1:$P$327,10,0)</f>
        <v>2</v>
      </c>
      <c r="K197" s="63">
        <f>VLOOKUP($C197,NHLE!$A$1:$P$327,11,0)</f>
        <v>0</v>
      </c>
      <c r="L197" s="63">
        <f>VLOOKUP($C197,NHLE!$A$1:$P$327,12,0)</f>
        <v>2</v>
      </c>
      <c r="M197" s="63">
        <f>VLOOKUP($C197,NHLE!$A$1:$P$327,13,0)</f>
        <v>0</v>
      </c>
      <c r="N197" s="63">
        <f>VLOOKUP($C197,NHLE!$A$1:$P$327,14,0)</f>
        <v>0</v>
      </c>
      <c r="O197" s="63">
        <f>VLOOKUP($C197,NHLE!$A$1:$P$327,15,0)</f>
        <v>0</v>
      </c>
      <c r="P197" s="63">
        <f>VLOOKUP($C197,NHLE!$A$1:$P$327,16,0)</f>
        <v>0</v>
      </c>
      <c r="Q197" s="64"/>
      <c r="R197" s="62">
        <f>VLOOKUP($C197,'HAR Stats'!$E$4:$L$386,2,0)</f>
        <v>1</v>
      </c>
      <c r="S197" s="62">
        <f>VLOOKUP($C197,'HAR Stats'!$E$4:$L$386,3,0)</f>
        <v>0</v>
      </c>
      <c r="T197" s="62">
        <f>VLOOKUP($C197,'HAR Stats'!$E$4:$L$386,4,0)</f>
        <v>0</v>
      </c>
      <c r="U197" s="62">
        <f>VLOOKUP($C197,'HAR Stats'!$E$4:$L$386,5,0)</f>
        <v>0</v>
      </c>
      <c r="V197" s="62">
        <f>VLOOKUP($C197,'HAR Stats'!$E$4:$L$386,6,0)</f>
        <v>0</v>
      </c>
      <c r="W197" s="62">
        <f>VLOOKUP($C197,'HAR Stats'!$E$4:$L$386,7,0)</f>
        <v>0</v>
      </c>
      <c r="X197" s="62">
        <f>VLOOKUP($C197,'HAR Stats'!$E$4:$L$386,8,0)</f>
        <v>0</v>
      </c>
      <c r="Y197" s="62">
        <f t="shared" ref="Y197:Y260" si="3">SUM(R197:X197)</f>
        <v>1</v>
      </c>
      <c r="Z197" s="62" t="s">
        <v>671</v>
      </c>
      <c r="AA197" s="63">
        <f>VLOOKUP($C197,'Planning Applications_LBCs'!$B$2:$G$345,2,0)</f>
        <v>698</v>
      </c>
      <c r="AB197" s="63">
        <f>VLOOKUP($C197,'Planning Applications_LBCs'!$B$2:$G$345,3,0)</f>
        <v>5.9180576631259481E-2</v>
      </c>
      <c r="AC197" s="63">
        <f>VLOOKUP($C197,'Planning Applications_LBCs'!$B$2:$G$345,4,0)</f>
        <v>26</v>
      </c>
      <c r="AD197" s="63">
        <f>VLOOKUP($C197,'Planning Applications_LBCs'!$B$2:$G$345,5,0)</f>
        <v>0.36842105263157893</v>
      </c>
      <c r="AE197" s="63">
        <f>VLOOKUP($C197,'Planning Applications_LBCs'!$B$2:$G$345,6,0)</f>
        <v>3</v>
      </c>
      <c r="AF197" s="63">
        <f>VLOOKUP($C197,'LA Staffing'!$A:$D,2,0)</f>
        <v>0.4</v>
      </c>
      <c r="AG197" s="63" t="s">
        <v>1023</v>
      </c>
      <c r="AH197" s="99" t="str">
        <f>VLOOKUP($C197,'LA Staffing'!$A:$D,4,0)</f>
        <v>Advised by Kent County Council</v>
      </c>
    </row>
    <row r="198" spans="1:34" ht="17.649999999999999" customHeight="1">
      <c r="A198" s="61" t="s">
        <v>243</v>
      </c>
      <c r="B198" s="61" t="s">
        <v>271</v>
      </c>
      <c r="C198" s="62" t="s">
        <v>277</v>
      </c>
      <c r="D198" s="63">
        <f>VLOOKUP($C198,NHLE!$A$1:$P$327,4,0)</f>
        <v>30</v>
      </c>
      <c r="E198" s="63">
        <f>VLOOKUP($C198,NHLE!$A$1:$P$327,5,0)</f>
        <v>42</v>
      </c>
      <c r="F198" s="63">
        <f>VLOOKUP($C198,NHLE!$A$1:$P$327,6,0)</f>
        <v>1016</v>
      </c>
      <c r="G198" s="63">
        <f>VLOOKUP($C198,NHLE!$A$1:$P$327,7,0)</f>
        <v>1088</v>
      </c>
      <c r="H198" s="63">
        <f>VLOOKUP($C198,NHLE!$A$1:$P$327,8,0)</f>
        <v>32</v>
      </c>
      <c r="I198" s="63">
        <f>VLOOKUP($C198,NHLE!$A$1:$P$327,9,0)</f>
        <v>2</v>
      </c>
      <c r="J198" s="63">
        <f>VLOOKUP($C198,NHLE!$A$1:$P$327,10,0)</f>
        <v>3</v>
      </c>
      <c r="K198" s="63">
        <f>VLOOKUP($C198,NHLE!$A$1:$P$327,11,0)</f>
        <v>5</v>
      </c>
      <c r="L198" s="63">
        <f>VLOOKUP($C198,NHLE!$A$1:$P$327,12,0)</f>
        <v>10</v>
      </c>
      <c r="M198" s="63">
        <f>VLOOKUP($C198,NHLE!$A$1:$P$327,13,0)</f>
        <v>0</v>
      </c>
      <c r="N198" s="63">
        <f>VLOOKUP($C198,NHLE!$A$1:$P$327,14,0)</f>
        <v>0</v>
      </c>
      <c r="O198" s="63">
        <f>VLOOKUP($C198,NHLE!$A$1:$P$327,15,0)</f>
        <v>0</v>
      </c>
      <c r="P198" s="63">
        <f>VLOOKUP($C198,NHLE!$A$1:$P$327,16,0)</f>
        <v>0</v>
      </c>
      <c r="Q198" s="64"/>
      <c r="R198" s="62">
        <f>VLOOKUP($C198,'HAR Stats'!$E$4:$L$386,2,0)</f>
        <v>1</v>
      </c>
      <c r="S198" s="62">
        <f>VLOOKUP($C198,'HAR Stats'!$E$4:$L$386,3,0)</f>
        <v>3</v>
      </c>
      <c r="T198" s="62">
        <f>VLOOKUP($C198,'HAR Stats'!$E$4:$L$386,4,0)</f>
        <v>0</v>
      </c>
      <c r="U198" s="62">
        <f>VLOOKUP($C198,'HAR Stats'!$E$4:$L$386,5,0)</f>
        <v>1</v>
      </c>
      <c r="V198" s="62">
        <f>VLOOKUP($C198,'HAR Stats'!$E$4:$L$386,6,0)</f>
        <v>0</v>
      </c>
      <c r="W198" s="62">
        <f>VLOOKUP($C198,'HAR Stats'!$E$4:$L$386,7,0)</f>
        <v>0</v>
      </c>
      <c r="X198" s="62">
        <f>VLOOKUP($C198,'HAR Stats'!$E$4:$L$386,8,0)</f>
        <v>0</v>
      </c>
      <c r="Y198" s="62">
        <f t="shared" si="3"/>
        <v>5</v>
      </c>
      <c r="Z198" s="62" t="s">
        <v>671</v>
      </c>
      <c r="AA198" s="63">
        <f>VLOOKUP($C198,'Planning Applications_LBCs'!$B$2:$G$345,2,0)</f>
        <v>1974</v>
      </c>
      <c r="AB198" s="63">
        <f>VLOOKUP($C198,'Planning Applications_LBCs'!$B$2:$G$345,3,0)</f>
        <v>-5.1873198847262249E-2</v>
      </c>
      <c r="AC198" s="63">
        <f>VLOOKUP($C198,'Planning Applications_LBCs'!$B$2:$G$345,4,0)</f>
        <v>115</v>
      </c>
      <c r="AD198" s="63">
        <f>VLOOKUP($C198,'Planning Applications_LBCs'!$B$2:$G$345,5,0)</f>
        <v>-0.12878787878787878</v>
      </c>
      <c r="AE198" s="63">
        <f>VLOOKUP($C198,'Planning Applications_LBCs'!$B$2:$G$345,6,0)</f>
        <v>4</v>
      </c>
      <c r="AF198" s="63">
        <f>VLOOKUP($C198,'LA Staffing'!$A:$D,2,0)</f>
        <v>2.82</v>
      </c>
      <c r="AG198" s="63" t="str">
        <f>VLOOKUP($C198,'LA Staffing'!$A:$D,3,0)</f>
        <v>Up 0.32</v>
      </c>
      <c r="AH198" s="99" t="str">
        <f>VLOOKUP($C198,'LA Staffing'!$A:$D,4,0)</f>
        <v>Advised by Surrey County Council</v>
      </c>
    </row>
    <row r="199" spans="1:34" ht="17.649999999999999" customHeight="1">
      <c r="A199" s="61" t="s">
        <v>243</v>
      </c>
      <c r="B199" s="61" t="s">
        <v>251</v>
      </c>
      <c r="C199" s="62" t="s">
        <v>278</v>
      </c>
      <c r="D199" s="63">
        <f>VLOOKUP($C199,NHLE!$A$1:$P$327,4,0)</f>
        <v>13</v>
      </c>
      <c r="E199" s="63">
        <f>VLOOKUP($C199,NHLE!$A$1:$P$327,5,0)</f>
        <v>42</v>
      </c>
      <c r="F199" s="63">
        <f>VLOOKUP($C199,NHLE!$A$1:$P$327,6,0)</f>
        <v>860</v>
      </c>
      <c r="G199" s="63">
        <f>VLOOKUP($C199,NHLE!$A$1:$P$327,7,0)</f>
        <v>915</v>
      </c>
      <c r="H199" s="63">
        <f>VLOOKUP($C199,NHLE!$A$1:$P$327,8,0)</f>
        <v>10</v>
      </c>
      <c r="I199" s="63">
        <f>VLOOKUP($C199,NHLE!$A$1:$P$327,9,0)</f>
        <v>1</v>
      </c>
      <c r="J199" s="63">
        <f>VLOOKUP($C199,NHLE!$A$1:$P$327,10,0)</f>
        <v>2</v>
      </c>
      <c r="K199" s="63">
        <f>VLOOKUP($C199,NHLE!$A$1:$P$327,11,0)</f>
        <v>5</v>
      </c>
      <c r="L199" s="63">
        <f>VLOOKUP($C199,NHLE!$A$1:$P$327,12,0)</f>
        <v>8</v>
      </c>
      <c r="M199" s="63">
        <f>VLOOKUP($C199,NHLE!$A$1:$P$327,13,0)</f>
        <v>0</v>
      </c>
      <c r="N199" s="63">
        <f>VLOOKUP($C199,NHLE!$A$1:$P$327,14,0)</f>
        <v>0</v>
      </c>
      <c r="O199" s="63">
        <f>VLOOKUP($C199,NHLE!$A$1:$P$327,15,0)</f>
        <v>0</v>
      </c>
      <c r="P199" s="63">
        <f>VLOOKUP($C199,NHLE!$A$1:$P$327,16,0)</f>
        <v>0</v>
      </c>
      <c r="Q199" s="64"/>
      <c r="R199" s="62">
        <f>VLOOKUP($C199,'HAR Stats'!$E$4:$L$386,2,0)</f>
        <v>1</v>
      </c>
      <c r="S199" s="62">
        <f>VLOOKUP($C199,'HAR Stats'!$E$4:$L$386,3,0)</f>
        <v>0</v>
      </c>
      <c r="T199" s="62">
        <f>VLOOKUP($C199,'HAR Stats'!$E$4:$L$386,4,0)</f>
        <v>0</v>
      </c>
      <c r="U199" s="62">
        <f>VLOOKUP($C199,'HAR Stats'!$E$4:$L$386,5,0)</f>
        <v>2</v>
      </c>
      <c r="V199" s="62">
        <f>VLOOKUP($C199,'HAR Stats'!$E$4:$L$386,6,0)</f>
        <v>0</v>
      </c>
      <c r="W199" s="62">
        <f>VLOOKUP($C199,'HAR Stats'!$E$4:$L$386,7,0)</f>
        <v>0</v>
      </c>
      <c r="X199" s="62">
        <f>VLOOKUP($C199,'HAR Stats'!$E$4:$L$386,8,0)</f>
        <v>0</v>
      </c>
      <c r="Y199" s="62">
        <f t="shared" si="3"/>
        <v>3</v>
      </c>
      <c r="Z199" s="62" t="s">
        <v>671</v>
      </c>
      <c r="AA199" s="63">
        <f>VLOOKUP($C199,'Planning Applications_LBCs'!$B$2:$G$345,2,0)</f>
        <v>1095</v>
      </c>
      <c r="AB199" s="63">
        <f>VLOOKUP($C199,'Planning Applications_LBCs'!$B$2:$G$345,3,0)</f>
        <v>-3.7785588752196834E-2</v>
      </c>
      <c r="AC199" s="63">
        <f>VLOOKUP($C199,'Planning Applications_LBCs'!$B$2:$G$345,4,0)</f>
        <v>93</v>
      </c>
      <c r="AD199" s="63">
        <f>VLOOKUP($C199,'Planning Applications_LBCs'!$B$2:$G$345,5,0)</f>
        <v>0.14814814814814814</v>
      </c>
      <c r="AE199" s="63">
        <f>VLOOKUP($C199,'Planning Applications_LBCs'!$B$2:$G$345,6,0)</f>
        <v>7</v>
      </c>
      <c r="AF199" s="63">
        <f>VLOOKUP($C199,'LA Staffing'!$A:$D,2,0)</f>
        <v>0.2</v>
      </c>
      <c r="AG199" s="63" t="s">
        <v>1023</v>
      </c>
      <c r="AH199" s="99" t="str">
        <f>VLOOKUP($C199,'LA Staffing'!$A:$D,4,0)</f>
        <v>Advised by Hampshire County Council</v>
      </c>
    </row>
    <row r="200" spans="1:34" ht="17.649999999999999" customHeight="1">
      <c r="A200" s="61" t="s">
        <v>243</v>
      </c>
      <c r="B200" s="61" t="s">
        <v>268</v>
      </c>
      <c r="C200" s="62" t="s">
        <v>279</v>
      </c>
      <c r="D200" s="63">
        <f>VLOOKUP($C200,NHLE!$A$1:$P$327,4,0)</f>
        <v>1</v>
      </c>
      <c r="E200" s="63">
        <f>VLOOKUP($C200,NHLE!$A$1:$P$327,5,0)</f>
        <v>23</v>
      </c>
      <c r="F200" s="63">
        <f>VLOOKUP($C200,NHLE!$A$1:$P$327,6,0)</f>
        <v>543</v>
      </c>
      <c r="G200" s="63">
        <f>VLOOKUP($C200,NHLE!$A$1:$P$327,7,0)</f>
        <v>567</v>
      </c>
      <c r="H200" s="63">
        <f>VLOOKUP($C200,NHLE!$A$1:$P$327,8,0)</f>
        <v>6</v>
      </c>
      <c r="I200" s="63">
        <f>VLOOKUP($C200,NHLE!$A$1:$P$327,9,0)</f>
        <v>0</v>
      </c>
      <c r="J200" s="63">
        <f>VLOOKUP($C200,NHLE!$A$1:$P$327,10,0)</f>
        <v>1</v>
      </c>
      <c r="K200" s="63">
        <f>VLOOKUP($C200,NHLE!$A$1:$P$327,11,0)</f>
        <v>1</v>
      </c>
      <c r="L200" s="63">
        <f>VLOOKUP($C200,NHLE!$A$1:$P$327,12,0)</f>
        <v>2</v>
      </c>
      <c r="M200" s="63">
        <f>VLOOKUP($C200,NHLE!$A$1:$P$327,13,0)</f>
        <v>0</v>
      </c>
      <c r="N200" s="63">
        <f>VLOOKUP($C200,NHLE!$A$1:$P$327,14,0)</f>
        <v>0</v>
      </c>
      <c r="O200" s="63">
        <f>VLOOKUP($C200,NHLE!$A$1:$P$327,15,0)</f>
        <v>0</v>
      </c>
      <c r="P200" s="63">
        <f>VLOOKUP($C200,NHLE!$A$1:$P$327,16,0)</f>
        <v>1</v>
      </c>
      <c r="Q200" s="64"/>
      <c r="R200" s="62">
        <f>VLOOKUP($C200,'HAR Stats'!$E$4:$L$386,2,0)</f>
        <v>5</v>
      </c>
      <c r="S200" s="62">
        <f>VLOOKUP($C200,'HAR Stats'!$E$4:$L$386,3,0)</f>
        <v>3</v>
      </c>
      <c r="T200" s="62">
        <f>VLOOKUP($C200,'HAR Stats'!$E$4:$L$386,4,0)</f>
        <v>0</v>
      </c>
      <c r="U200" s="62">
        <f>VLOOKUP($C200,'HAR Stats'!$E$4:$L$386,5,0)</f>
        <v>0</v>
      </c>
      <c r="V200" s="62">
        <f>VLOOKUP($C200,'HAR Stats'!$E$4:$L$386,6,0)</f>
        <v>0</v>
      </c>
      <c r="W200" s="62">
        <f>VLOOKUP($C200,'HAR Stats'!$E$4:$L$386,7,0)</f>
        <v>0</v>
      </c>
      <c r="X200" s="62">
        <f>VLOOKUP($C200,'HAR Stats'!$E$4:$L$386,8,0)</f>
        <v>0</v>
      </c>
      <c r="Y200" s="62">
        <f t="shared" si="3"/>
        <v>8</v>
      </c>
      <c r="Z200" s="62" t="s">
        <v>673</v>
      </c>
      <c r="AA200" s="63">
        <f>VLOOKUP($C200,'Planning Applications_LBCs'!$B$2:$G$345,2,0)</f>
        <v>664</v>
      </c>
      <c r="AB200" s="63">
        <f>VLOOKUP($C200,'Planning Applications_LBCs'!$B$2:$G$345,3,0)</f>
        <v>0.16083916083916083</v>
      </c>
      <c r="AC200" s="63">
        <f>VLOOKUP($C200,'Planning Applications_LBCs'!$B$2:$G$345,4,0)</f>
        <v>66</v>
      </c>
      <c r="AD200" s="63">
        <f>VLOOKUP($C200,'Planning Applications_LBCs'!$B$2:$G$345,5,0)</f>
        <v>0.11864406779661017</v>
      </c>
      <c r="AE200" s="63">
        <f>VLOOKUP($C200,'Planning Applications_LBCs'!$B$2:$G$345,6,0)</f>
        <v>2</v>
      </c>
      <c r="AF200" s="63">
        <f>VLOOKUP($C200,'LA Staffing'!$A:$D,2,0)</f>
        <v>0.85</v>
      </c>
      <c r="AG200" s="63" t="str">
        <f>VLOOKUP($C200,'LA Staffing'!$A:$D,3,0)</f>
        <v>Down 0.05</v>
      </c>
      <c r="AH200" s="99" t="str">
        <f>VLOOKUP($C200,'LA Staffing'!$A:$D,4,0)</f>
        <v>Advised by East Sussex County Council</v>
      </c>
    </row>
    <row r="201" spans="1:34" ht="17.649999999999999" customHeight="1">
      <c r="A201" s="61" t="s">
        <v>243</v>
      </c>
      <c r="B201" s="61" t="s">
        <v>251</v>
      </c>
      <c r="C201" s="62" t="s">
        <v>280</v>
      </c>
      <c r="D201" s="63">
        <f>VLOOKUP($C201,NHLE!$A$1:$P$327,4,0)</f>
        <v>2</v>
      </c>
      <c r="E201" s="63">
        <f>VLOOKUP($C201,NHLE!$A$1:$P$327,5,0)</f>
        <v>6</v>
      </c>
      <c r="F201" s="63">
        <f>VLOOKUP($C201,NHLE!$A$1:$P$327,6,0)</f>
        <v>237</v>
      </c>
      <c r="G201" s="63">
        <f>VLOOKUP($C201,NHLE!$A$1:$P$327,7,0)</f>
        <v>245</v>
      </c>
      <c r="H201" s="63">
        <f>VLOOKUP($C201,NHLE!$A$1:$P$327,8,0)</f>
        <v>7</v>
      </c>
      <c r="I201" s="63">
        <f>VLOOKUP($C201,NHLE!$A$1:$P$327,9,0)</f>
        <v>0</v>
      </c>
      <c r="J201" s="63">
        <f>VLOOKUP($C201,NHLE!$A$1:$P$327,10,0)</f>
        <v>1</v>
      </c>
      <c r="K201" s="63">
        <f>VLOOKUP($C201,NHLE!$A$1:$P$327,11,0)</f>
        <v>0</v>
      </c>
      <c r="L201" s="63">
        <f>VLOOKUP($C201,NHLE!$A$1:$P$327,12,0)</f>
        <v>1</v>
      </c>
      <c r="M201" s="63">
        <f>VLOOKUP($C201,NHLE!$A$1:$P$327,13,0)</f>
        <v>0</v>
      </c>
      <c r="N201" s="63">
        <f>VLOOKUP($C201,NHLE!$A$1:$P$327,14,0)</f>
        <v>0</v>
      </c>
      <c r="O201" s="63">
        <f>VLOOKUP($C201,NHLE!$A$1:$P$327,15,0)</f>
        <v>0</v>
      </c>
      <c r="P201" s="63">
        <f>VLOOKUP($C201,NHLE!$A$1:$P$327,16,0)</f>
        <v>0</v>
      </c>
      <c r="Q201" s="64"/>
      <c r="R201" s="62">
        <f>VLOOKUP($C201,'HAR Stats'!$E$4:$L$386,2,0)</f>
        <v>0</v>
      </c>
      <c r="S201" s="62">
        <f>VLOOKUP($C201,'HAR Stats'!$E$4:$L$386,3,0)</f>
        <v>1</v>
      </c>
      <c r="T201" s="62">
        <f>VLOOKUP($C201,'HAR Stats'!$E$4:$L$386,4,0)</f>
        <v>0</v>
      </c>
      <c r="U201" s="62">
        <f>VLOOKUP($C201,'HAR Stats'!$E$4:$L$386,5,0)</f>
        <v>0</v>
      </c>
      <c r="V201" s="62">
        <f>VLOOKUP($C201,'HAR Stats'!$E$4:$L$386,6,0)</f>
        <v>0</v>
      </c>
      <c r="W201" s="62">
        <f>VLOOKUP($C201,'HAR Stats'!$E$4:$L$386,7,0)</f>
        <v>0</v>
      </c>
      <c r="X201" s="62">
        <f>VLOOKUP($C201,'HAR Stats'!$E$4:$L$386,8,0)</f>
        <v>1</v>
      </c>
      <c r="Y201" s="62">
        <f t="shared" si="3"/>
        <v>2</v>
      </c>
      <c r="Z201" s="62" t="s">
        <v>673</v>
      </c>
      <c r="AA201" s="63">
        <f>VLOOKUP($C201,'Planning Applications_LBCs'!$B$2:$G$345,2,0)</f>
        <v>705</v>
      </c>
      <c r="AB201" s="63">
        <f>VLOOKUP($C201,'Planning Applications_LBCs'!$B$2:$G$345,3,0)</f>
        <v>-9.9616858237547887E-2</v>
      </c>
      <c r="AC201" s="63">
        <f>VLOOKUP($C201,'Planning Applications_LBCs'!$B$2:$G$345,4,0)</f>
        <v>25</v>
      </c>
      <c r="AD201" s="63">
        <f>VLOOKUP($C201,'Planning Applications_LBCs'!$B$2:$G$345,5,0)</f>
        <v>0.19047619047619047</v>
      </c>
      <c r="AE201" s="63">
        <f>VLOOKUP($C201,'Planning Applications_LBCs'!$B$2:$G$345,6,0)</f>
        <v>1</v>
      </c>
      <c r="AF201" s="63">
        <f>VLOOKUP($C201,'LA Staffing'!$A:$D,2,0)</f>
        <v>0.4</v>
      </c>
      <c r="AG201" s="63" t="s">
        <v>1023</v>
      </c>
      <c r="AH201" s="99" t="str">
        <f>VLOOKUP($C201,'LA Staffing'!$A:$D,4,0)</f>
        <v>Advised by Hampshire County Council</v>
      </c>
    </row>
    <row r="202" spans="1:34" ht="17.649999999999999" customHeight="1">
      <c r="A202" s="61" t="s">
        <v>243</v>
      </c>
      <c r="B202" s="61" t="s">
        <v>244</v>
      </c>
      <c r="C202" s="62" t="s">
        <v>281</v>
      </c>
      <c r="D202" s="63">
        <f>VLOOKUP($C202,NHLE!$A$1:$P$327,4,0)</f>
        <v>38</v>
      </c>
      <c r="E202" s="63">
        <f>VLOOKUP($C202,NHLE!$A$1:$P$327,5,0)</f>
        <v>64</v>
      </c>
      <c r="F202" s="63">
        <f>VLOOKUP($C202,NHLE!$A$1:$P$327,6,0)</f>
        <v>1653</v>
      </c>
      <c r="G202" s="63">
        <f>VLOOKUP($C202,NHLE!$A$1:$P$327,7,0)</f>
        <v>1755</v>
      </c>
      <c r="H202" s="63">
        <f>VLOOKUP($C202,NHLE!$A$1:$P$327,8,0)</f>
        <v>73</v>
      </c>
      <c r="I202" s="63">
        <f>VLOOKUP($C202,NHLE!$A$1:$P$327,9,0)</f>
        <v>1</v>
      </c>
      <c r="J202" s="63">
        <f>VLOOKUP($C202,NHLE!$A$1:$P$327,10,0)</f>
        <v>2</v>
      </c>
      <c r="K202" s="63">
        <f>VLOOKUP($C202,NHLE!$A$1:$P$327,11,0)</f>
        <v>3</v>
      </c>
      <c r="L202" s="63">
        <f>VLOOKUP($C202,NHLE!$A$1:$P$327,12,0)</f>
        <v>6</v>
      </c>
      <c r="M202" s="63">
        <f>VLOOKUP($C202,NHLE!$A$1:$P$327,13,0)</f>
        <v>0</v>
      </c>
      <c r="N202" s="63">
        <f>VLOOKUP($C202,NHLE!$A$1:$P$327,14,0)</f>
        <v>0</v>
      </c>
      <c r="O202" s="63">
        <f>VLOOKUP($C202,NHLE!$A$1:$P$327,15,0)</f>
        <v>0</v>
      </c>
      <c r="P202" s="63">
        <f>VLOOKUP($C202,NHLE!$A$1:$P$327,16,0)</f>
        <v>0</v>
      </c>
      <c r="Q202" s="64"/>
      <c r="R202" s="62">
        <f>VLOOKUP($C202,'HAR Stats'!$E$4:$L$386,2,0)</f>
        <v>1</v>
      </c>
      <c r="S202" s="62">
        <f>VLOOKUP($C202,'HAR Stats'!$E$4:$L$386,3,0)</f>
        <v>3</v>
      </c>
      <c r="T202" s="62">
        <f>VLOOKUP($C202,'HAR Stats'!$E$4:$L$386,4,0)</f>
        <v>2</v>
      </c>
      <c r="U202" s="62">
        <f>VLOOKUP($C202,'HAR Stats'!$E$4:$L$386,5,0)</f>
        <v>0</v>
      </c>
      <c r="V202" s="62">
        <f>VLOOKUP($C202,'HAR Stats'!$E$4:$L$386,6,0)</f>
        <v>0</v>
      </c>
      <c r="W202" s="62">
        <f>VLOOKUP($C202,'HAR Stats'!$E$4:$L$386,7,0)</f>
        <v>0</v>
      </c>
      <c r="X202" s="62">
        <f>VLOOKUP($C202,'HAR Stats'!$E$4:$L$386,8,0)</f>
        <v>1</v>
      </c>
      <c r="Y202" s="62">
        <f t="shared" si="3"/>
        <v>7</v>
      </c>
      <c r="Z202" s="62" t="s">
        <v>671</v>
      </c>
      <c r="AA202" s="63">
        <f>VLOOKUP($C202,'Planning Applications_LBCs'!$B$2:$G$345,2,0)</f>
        <v>1646</v>
      </c>
      <c r="AB202" s="63">
        <f>VLOOKUP($C202,'Planning Applications_LBCs'!$B$2:$G$345,3,0)</f>
        <v>-7.6836791923724057E-2</v>
      </c>
      <c r="AC202" s="63">
        <f>VLOOKUP($C202,'Planning Applications_LBCs'!$B$2:$G$345,4,0)</f>
        <v>126</v>
      </c>
      <c r="AD202" s="63">
        <f>VLOOKUP($C202,'Planning Applications_LBCs'!$B$2:$G$345,5,0)</f>
        <v>8.0000000000000002E-3</v>
      </c>
      <c r="AE202" s="63">
        <f>VLOOKUP($C202,'Planning Applications_LBCs'!$B$2:$G$345,6,0)</f>
        <v>4</v>
      </c>
      <c r="AF202" s="63">
        <f>VLOOKUP($C202,'LA Staffing'!$A:$D,2,0)</f>
        <v>2</v>
      </c>
      <c r="AG202" s="63" t="str">
        <f>VLOOKUP($C202,'LA Staffing'!$A:$D,3,0)</f>
        <v>Up 1</v>
      </c>
      <c r="AH202" s="99" t="str">
        <f>VLOOKUP($C202,'LA Staffing'!$A:$D,4,0)</f>
        <v>Consultant</v>
      </c>
    </row>
    <row r="203" spans="1:34" ht="17.649999999999999" customHeight="1">
      <c r="A203" s="61" t="s">
        <v>243</v>
      </c>
      <c r="B203" s="61" t="s">
        <v>282</v>
      </c>
      <c r="C203" s="62" t="s">
        <v>282</v>
      </c>
      <c r="D203" s="63">
        <f>VLOOKUP($C203,NHLE!$A$1:$P$327,4,0)</f>
        <v>29</v>
      </c>
      <c r="E203" s="63">
        <f>VLOOKUP($C203,NHLE!$A$1:$P$327,5,0)</f>
        <v>68</v>
      </c>
      <c r="F203" s="63">
        <f>VLOOKUP($C203,NHLE!$A$1:$P$327,6,0)</f>
        <v>1856</v>
      </c>
      <c r="G203" s="63">
        <f>VLOOKUP($C203,NHLE!$A$1:$P$327,7,0)</f>
        <v>1953</v>
      </c>
      <c r="H203" s="63">
        <f>VLOOKUP($C203,NHLE!$A$1:$P$327,8,0)</f>
        <v>122</v>
      </c>
      <c r="I203" s="63">
        <f>VLOOKUP($C203,NHLE!$A$1:$P$327,9,0)</f>
        <v>1</v>
      </c>
      <c r="J203" s="63">
        <f>VLOOKUP($C203,NHLE!$A$1:$P$327,10,0)</f>
        <v>1</v>
      </c>
      <c r="K203" s="63">
        <f>VLOOKUP($C203,NHLE!$A$1:$P$327,11,0)</f>
        <v>7</v>
      </c>
      <c r="L203" s="63">
        <f>VLOOKUP($C203,NHLE!$A$1:$P$327,12,0)</f>
        <v>9</v>
      </c>
      <c r="M203" s="63">
        <f>VLOOKUP($C203,NHLE!$A$1:$P$327,13,0)</f>
        <v>0</v>
      </c>
      <c r="N203" s="63">
        <f>VLOOKUP($C203,NHLE!$A$1:$P$327,14,0)</f>
        <v>0</v>
      </c>
      <c r="O203" s="63">
        <f>VLOOKUP($C203,NHLE!$A$1:$P$327,15,0)</f>
        <v>0</v>
      </c>
      <c r="P203" s="63">
        <f>VLOOKUP($C203,NHLE!$A$1:$P$327,16,0)</f>
        <v>3</v>
      </c>
      <c r="Q203" s="64"/>
      <c r="R203" s="62">
        <f>VLOOKUP($C203,'HAR Stats'!$E$4:$L$386,2,0)</f>
        <v>7</v>
      </c>
      <c r="S203" s="62">
        <f>VLOOKUP($C203,'HAR Stats'!$E$4:$L$386,3,0)</f>
        <v>12</v>
      </c>
      <c r="T203" s="62">
        <f>VLOOKUP($C203,'HAR Stats'!$E$4:$L$386,4,0)</f>
        <v>2</v>
      </c>
      <c r="U203" s="62">
        <f>VLOOKUP($C203,'HAR Stats'!$E$4:$L$386,5,0)</f>
        <v>2</v>
      </c>
      <c r="V203" s="62">
        <f>VLOOKUP($C203,'HAR Stats'!$E$4:$L$386,6,0)</f>
        <v>0</v>
      </c>
      <c r="W203" s="62">
        <f>VLOOKUP($C203,'HAR Stats'!$E$4:$L$386,7,0)</f>
        <v>0</v>
      </c>
      <c r="X203" s="62">
        <f>VLOOKUP($C203,'HAR Stats'!$E$4:$L$386,8,0)</f>
        <v>5</v>
      </c>
      <c r="Y203" s="62">
        <f t="shared" si="3"/>
        <v>28</v>
      </c>
      <c r="Z203" s="62" t="s">
        <v>673</v>
      </c>
      <c r="AA203" s="63">
        <f>VLOOKUP($C203,'Planning Applications_LBCs'!$B$2:$G$345,2,0)</f>
        <v>1247</v>
      </c>
      <c r="AB203" s="63">
        <f>VLOOKUP($C203,'Planning Applications_LBCs'!$B$2:$G$345,3,0)</f>
        <v>-0.11497515968772179</v>
      </c>
      <c r="AC203" s="63">
        <f>VLOOKUP($C203,'Planning Applications_LBCs'!$B$2:$G$345,4,0)</f>
        <v>70</v>
      </c>
      <c r="AD203" s="63">
        <f>VLOOKUP($C203,'Planning Applications_LBCs'!$B$2:$G$345,5,0)</f>
        <v>-0.27835051546391754</v>
      </c>
      <c r="AE203" s="63">
        <f>VLOOKUP($C203,'Planning Applications_LBCs'!$B$2:$G$345,6,0)</f>
        <v>3</v>
      </c>
      <c r="AF203" s="63">
        <f>VLOOKUP($C203,'LA Staffing'!$A:$D,2,0)</f>
        <v>2</v>
      </c>
      <c r="AG203" s="63" t="s">
        <v>1023</v>
      </c>
      <c r="AH203" s="99">
        <f>VLOOKUP($C203,'LA Staffing'!$A:$D,4,0)</f>
        <v>2.2000000000000002</v>
      </c>
    </row>
    <row r="204" spans="1:34" ht="17.649999999999999" customHeight="1">
      <c r="A204" s="61" t="s">
        <v>243</v>
      </c>
      <c r="B204" s="61" t="s">
        <v>268</v>
      </c>
      <c r="C204" s="62" t="s">
        <v>283</v>
      </c>
      <c r="D204" s="63">
        <f>VLOOKUP($C204,NHLE!$A$1:$P$327,4,0)</f>
        <v>30</v>
      </c>
      <c r="E204" s="63">
        <f>VLOOKUP($C204,NHLE!$A$1:$P$327,5,0)</f>
        <v>61</v>
      </c>
      <c r="F204" s="63">
        <f>VLOOKUP($C204,NHLE!$A$1:$P$327,6,0)</f>
        <v>1179</v>
      </c>
      <c r="G204" s="63">
        <f>VLOOKUP($C204,NHLE!$A$1:$P$327,7,0)</f>
        <v>1270</v>
      </c>
      <c r="H204" s="63">
        <f>VLOOKUP($C204,NHLE!$A$1:$P$327,8,0)</f>
        <v>118</v>
      </c>
      <c r="I204" s="63">
        <f>VLOOKUP($C204,NHLE!$A$1:$P$327,9,0)</f>
        <v>0</v>
      </c>
      <c r="J204" s="63">
        <f>VLOOKUP($C204,NHLE!$A$1:$P$327,10,0)</f>
        <v>2</v>
      </c>
      <c r="K204" s="63">
        <f>VLOOKUP($C204,NHLE!$A$1:$P$327,11,0)</f>
        <v>3</v>
      </c>
      <c r="L204" s="63">
        <f>VLOOKUP($C204,NHLE!$A$1:$P$327,12,0)</f>
        <v>5</v>
      </c>
      <c r="M204" s="63">
        <f>VLOOKUP($C204,NHLE!$A$1:$P$327,13,0)</f>
        <v>0</v>
      </c>
      <c r="N204" s="63">
        <f>VLOOKUP($C204,NHLE!$A$1:$P$327,14,0)</f>
        <v>0</v>
      </c>
      <c r="O204" s="63">
        <f>VLOOKUP($C204,NHLE!$A$1:$P$327,15,0)</f>
        <v>1</v>
      </c>
      <c r="P204" s="63">
        <f>VLOOKUP($C204,NHLE!$A$1:$P$327,16,0)</f>
        <v>0</v>
      </c>
      <c r="Q204" s="64"/>
      <c r="R204" s="62">
        <f>VLOOKUP($C204,'HAR Stats'!$E$4:$L$386,2,0)</f>
        <v>1</v>
      </c>
      <c r="S204" s="62">
        <f>VLOOKUP($C204,'HAR Stats'!$E$4:$L$386,3,0)</f>
        <v>1</v>
      </c>
      <c r="T204" s="62">
        <f>VLOOKUP($C204,'HAR Stats'!$E$4:$L$386,4,0)</f>
        <v>0</v>
      </c>
      <c r="U204" s="62">
        <f>VLOOKUP($C204,'HAR Stats'!$E$4:$L$386,5,0)</f>
        <v>0</v>
      </c>
      <c r="V204" s="62">
        <f>VLOOKUP($C204,'HAR Stats'!$E$4:$L$386,6,0)</f>
        <v>0</v>
      </c>
      <c r="W204" s="62">
        <f>VLOOKUP($C204,'HAR Stats'!$E$4:$L$386,7,0)</f>
        <v>0</v>
      </c>
      <c r="X204" s="62">
        <f>VLOOKUP($C204,'HAR Stats'!$E$4:$L$386,8,0)</f>
        <v>0</v>
      </c>
      <c r="Y204" s="62">
        <f t="shared" si="3"/>
        <v>2</v>
      </c>
      <c r="Z204" s="62" t="s">
        <v>673</v>
      </c>
      <c r="AA204" s="63">
        <f>VLOOKUP($C204,'Planning Applications_LBCs'!$B$2:$G$345,2,0)</f>
        <v>550</v>
      </c>
      <c r="AB204" s="63">
        <f>VLOOKUP($C204,'Planning Applications_LBCs'!$B$2:$G$345,3,0)</f>
        <v>-0.12420382165605096</v>
      </c>
      <c r="AC204" s="63">
        <f>VLOOKUP($C204,'Planning Applications_LBCs'!$B$2:$G$345,4,0)</f>
        <v>26</v>
      </c>
      <c r="AD204" s="63">
        <f>VLOOKUP($C204,'Planning Applications_LBCs'!$B$2:$G$345,5,0)</f>
        <v>-7.1428571428571425E-2</v>
      </c>
      <c r="AE204" s="63">
        <f>VLOOKUP($C204,'Planning Applications_LBCs'!$B$2:$G$345,6,0)</f>
        <v>1</v>
      </c>
      <c r="AF204" s="63">
        <f>VLOOKUP($C204,'LA Staffing'!$A:$D,2,0)</f>
        <v>0.4</v>
      </c>
      <c r="AG204" s="63" t="str">
        <f>VLOOKUP($C204,'LA Staffing'!$A:$D,3,0)</f>
        <v>Down 0.6</v>
      </c>
      <c r="AH204" s="99" t="str">
        <f>VLOOKUP($C204,'LA Staffing'!$A:$D,4,0)</f>
        <v>Advised by East Sussex County Council</v>
      </c>
    </row>
    <row r="205" spans="1:34" ht="17.649999999999999" customHeight="1">
      <c r="A205" s="61" t="s">
        <v>243</v>
      </c>
      <c r="B205" s="61" t="s">
        <v>247</v>
      </c>
      <c r="C205" s="62" t="s">
        <v>284</v>
      </c>
      <c r="D205" s="63">
        <f>VLOOKUP($C205,NHLE!$A$1:$P$327,4,0)</f>
        <v>42</v>
      </c>
      <c r="E205" s="63">
        <f>VLOOKUP($C205,NHLE!$A$1:$P$327,5,0)</f>
        <v>105</v>
      </c>
      <c r="F205" s="63">
        <f>VLOOKUP($C205,NHLE!$A$1:$P$327,6,0)</f>
        <v>1875</v>
      </c>
      <c r="G205" s="63">
        <f>VLOOKUP($C205,NHLE!$A$1:$P$327,7,0)</f>
        <v>2022</v>
      </c>
      <c r="H205" s="63">
        <f>VLOOKUP($C205,NHLE!$A$1:$P$327,8,0)</f>
        <v>26</v>
      </c>
      <c r="I205" s="63">
        <f>VLOOKUP($C205,NHLE!$A$1:$P$327,9,0)</f>
        <v>0</v>
      </c>
      <c r="J205" s="63">
        <f>VLOOKUP($C205,NHLE!$A$1:$P$327,10,0)</f>
        <v>2</v>
      </c>
      <c r="K205" s="63">
        <f>VLOOKUP($C205,NHLE!$A$1:$P$327,11,0)</f>
        <v>3</v>
      </c>
      <c r="L205" s="63">
        <f>VLOOKUP($C205,NHLE!$A$1:$P$327,12,0)</f>
        <v>5</v>
      </c>
      <c r="M205" s="63">
        <f>VLOOKUP($C205,NHLE!$A$1:$P$327,13,0)</f>
        <v>0</v>
      </c>
      <c r="N205" s="63">
        <f>VLOOKUP($C205,NHLE!$A$1:$P$327,14,0)</f>
        <v>0</v>
      </c>
      <c r="O205" s="63">
        <f>VLOOKUP($C205,NHLE!$A$1:$P$327,15,0)</f>
        <v>0</v>
      </c>
      <c r="P205" s="63">
        <f>VLOOKUP($C205,NHLE!$A$1:$P$327,16,0)</f>
        <v>0</v>
      </c>
      <c r="Q205" s="64"/>
      <c r="R205" s="62">
        <f>VLOOKUP($C205,'HAR Stats'!$E$4:$L$386,2,0)</f>
        <v>7</v>
      </c>
      <c r="S205" s="62">
        <f>VLOOKUP($C205,'HAR Stats'!$E$4:$L$386,3,0)</f>
        <v>3</v>
      </c>
      <c r="T205" s="62">
        <f>VLOOKUP($C205,'HAR Stats'!$E$4:$L$386,4,0)</f>
        <v>2</v>
      </c>
      <c r="U205" s="62">
        <f>VLOOKUP($C205,'HAR Stats'!$E$4:$L$386,5,0)</f>
        <v>0</v>
      </c>
      <c r="V205" s="62">
        <f>VLOOKUP($C205,'HAR Stats'!$E$4:$L$386,6,0)</f>
        <v>0</v>
      </c>
      <c r="W205" s="62">
        <f>VLOOKUP($C205,'HAR Stats'!$E$4:$L$386,7,0)</f>
        <v>0</v>
      </c>
      <c r="X205" s="62">
        <f>VLOOKUP($C205,'HAR Stats'!$E$4:$L$386,8,0)</f>
        <v>2</v>
      </c>
      <c r="Y205" s="62">
        <f t="shared" si="3"/>
        <v>14</v>
      </c>
      <c r="Z205" s="62" t="s">
        <v>671</v>
      </c>
      <c r="AA205" s="63">
        <f>VLOOKUP($C205,'Planning Applications_LBCs'!$B$2:$G$345,2,0)</f>
        <v>1745</v>
      </c>
      <c r="AB205" s="63">
        <f>VLOOKUP($C205,'Planning Applications_LBCs'!$B$2:$G$345,3,0)</f>
        <v>3.5608308605341248E-2</v>
      </c>
      <c r="AC205" s="63">
        <f>VLOOKUP($C205,'Planning Applications_LBCs'!$B$2:$G$345,4,0)</f>
        <v>125</v>
      </c>
      <c r="AD205" s="63">
        <f>VLOOKUP($C205,'Planning Applications_LBCs'!$B$2:$G$345,5,0)</f>
        <v>-0.1554054054054054</v>
      </c>
      <c r="AE205" s="63">
        <f>VLOOKUP($C205,'Planning Applications_LBCs'!$B$2:$G$345,6,0)</f>
        <v>2</v>
      </c>
      <c r="AF205" s="63">
        <f>VLOOKUP($C205,'LA Staffing'!$A:$D,2,0)</f>
        <v>1</v>
      </c>
      <c r="AG205" s="63" t="s">
        <v>1023</v>
      </c>
      <c r="AH205" s="99" t="str">
        <f>VLOOKUP($C205,'LA Staffing'!$A:$D,4,0)</f>
        <v>Advised by Kent County Council</v>
      </c>
    </row>
    <row r="206" spans="1:34" ht="17.649999999999999" customHeight="1">
      <c r="A206" s="61" t="s">
        <v>243</v>
      </c>
      <c r="B206" s="61" t="s">
        <v>285</v>
      </c>
      <c r="C206" s="62" t="s">
        <v>286</v>
      </c>
      <c r="D206" s="63">
        <f>VLOOKUP($C206,NHLE!$A$1:$P$327,4,0)</f>
        <v>49</v>
      </c>
      <c r="E206" s="63">
        <f>VLOOKUP($C206,NHLE!$A$1:$P$327,5,0)</f>
        <v>78</v>
      </c>
      <c r="F206" s="63">
        <f>VLOOKUP($C206,NHLE!$A$1:$P$327,6,0)</f>
        <v>517</v>
      </c>
      <c r="G206" s="63">
        <f>VLOOKUP($C206,NHLE!$A$1:$P$327,7,0)</f>
        <v>644</v>
      </c>
      <c r="H206" s="63">
        <f>VLOOKUP($C206,NHLE!$A$1:$P$327,8,0)</f>
        <v>76</v>
      </c>
      <c r="I206" s="63">
        <f>VLOOKUP($C206,NHLE!$A$1:$P$327,9,0)</f>
        <v>0</v>
      </c>
      <c r="J206" s="63">
        <f>VLOOKUP($C206,NHLE!$A$1:$P$327,10,0)</f>
        <v>1</v>
      </c>
      <c r="K206" s="63">
        <f>VLOOKUP($C206,NHLE!$A$1:$P$327,11,0)</f>
        <v>1</v>
      </c>
      <c r="L206" s="63">
        <f>VLOOKUP($C206,NHLE!$A$1:$P$327,12,0)</f>
        <v>2</v>
      </c>
      <c r="M206" s="63">
        <f>VLOOKUP($C206,NHLE!$A$1:$P$327,13,0)</f>
        <v>0</v>
      </c>
      <c r="N206" s="63">
        <f>VLOOKUP($C206,NHLE!$A$1:$P$327,14,0)</f>
        <v>0</v>
      </c>
      <c r="O206" s="63">
        <f>VLOOKUP($C206,NHLE!$A$1:$P$327,15,0)</f>
        <v>0</v>
      </c>
      <c r="P206" s="63">
        <f>VLOOKUP($C206,NHLE!$A$1:$P$327,16,0)</f>
        <v>0</v>
      </c>
      <c r="Q206" s="64"/>
      <c r="R206" s="62">
        <f>VLOOKUP($C206,'HAR Stats'!$E$4:$L$386,2,0)</f>
        <v>12</v>
      </c>
      <c r="S206" s="62">
        <f>VLOOKUP($C206,'HAR Stats'!$E$4:$L$386,3,0)</f>
        <v>0</v>
      </c>
      <c r="T206" s="62">
        <f>VLOOKUP($C206,'HAR Stats'!$E$4:$L$386,4,0)</f>
        <v>0</v>
      </c>
      <c r="U206" s="62">
        <f>VLOOKUP($C206,'HAR Stats'!$E$4:$L$386,5,0)</f>
        <v>0</v>
      </c>
      <c r="V206" s="62">
        <f>VLOOKUP($C206,'HAR Stats'!$E$4:$L$386,6,0)</f>
        <v>0</v>
      </c>
      <c r="W206" s="62">
        <f>VLOOKUP($C206,'HAR Stats'!$E$4:$L$386,7,0)</f>
        <v>0</v>
      </c>
      <c r="X206" s="62">
        <f>VLOOKUP($C206,'HAR Stats'!$E$4:$L$386,8,0)</f>
        <v>4</v>
      </c>
      <c r="Y206" s="62">
        <f t="shared" si="3"/>
        <v>16</v>
      </c>
      <c r="Z206" s="62" t="s">
        <v>671</v>
      </c>
      <c r="AA206" s="63">
        <f>VLOOKUP($C206,'Planning Applications_LBCs'!$B$2:$G$345,2,0)</f>
        <v>1452</v>
      </c>
      <c r="AB206" s="63">
        <f>VLOOKUP($C206,'Planning Applications_LBCs'!$B$2:$G$345,3,0)</f>
        <v>-6.8823124569855469E-4</v>
      </c>
      <c r="AC206" s="63">
        <f>VLOOKUP($C206,'Planning Applications_LBCs'!$B$2:$G$345,4,0)</f>
        <v>47</v>
      </c>
      <c r="AD206" s="63">
        <f>VLOOKUP($C206,'Planning Applications_LBCs'!$B$2:$G$345,5,0)</f>
        <v>6.8181818181818177E-2</v>
      </c>
      <c r="AE206" s="63">
        <f>VLOOKUP($C206,'Planning Applications_LBCs'!$B$2:$G$345,6,0)</f>
        <v>0</v>
      </c>
      <c r="AF206" s="63">
        <f>VLOOKUP($C206,'LA Staffing'!$A:$D,2,0)</f>
        <v>1</v>
      </c>
      <c r="AG206" s="63" t="s">
        <v>1023</v>
      </c>
      <c r="AH206" s="99" t="str">
        <f>VLOOKUP($C206,'LA Staffing'!$A:$D,4,0)</f>
        <v>Advised by Kent County Council</v>
      </c>
    </row>
    <row r="207" spans="1:34" ht="17.649999999999999" customHeight="1">
      <c r="A207" s="61" t="s">
        <v>243</v>
      </c>
      <c r="B207" s="61" t="s">
        <v>244</v>
      </c>
      <c r="C207" s="62" t="s">
        <v>287</v>
      </c>
      <c r="D207" s="63">
        <f>VLOOKUP($C207,NHLE!$A$1:$P$327,4,0)</f>
        <v>18</v>
      </c>
      <c r="E207" s="63">
        <f>VLOOKUP($C207,NHLE!$A$1:$P$327,5,0)</f>
        <v>60</v>
      </c>
      <c r="F207" s="63">
        <f>VLOOKUP($C207,NHLE!$A$1:$P$327,6,0)</f>
        <v>986</v>
      </c>
      <c r="G207" s="63">
        <f>VLOOKUP($C207,NHLE!$A$1:$P$327,7,0)</f>
        <v>1064</v>
      </c>
      <c r="H207" s="63">
        <f>VLOOKUP($C207,NHLE!$A$1:$P$327,8,0)</f>
        <v>24</v>
      </c>
      <c r="I207" s="63">
        <f>VLOOKUP($C207,NHLE!$A$1:$P$327,9,0)</f>
        <v>0</v>
      </c>
      <c r="J207" s="63">
        <f>VLOOKUP($C207,NHLE!$A$1:$P$327,10,0)</f>
        <v>6</v>
      </c>
      <c r="K207" s="63">
        <f>VLOOKUP($C207,NHLE!$A$1:$P$327,11,0)</f>
        <v>4</v>
      </c>
      <c r="L207" s="63">
        <f>VLOOKUP($C207,NHLE!$A$1:$P$327,12,0)</f>
        <v>10</v>
      </c>
      <c r="M207" s="63">
        <f>VLOOKUP($C207,NHLE!$A$1:$P$327,13,0)</f>
        <v>0</v>
      </c>
      <c r="N207" s="63">
        <f>VLOOKUP($C207,NHLE!$A$1:$P$327,14,0)</f>
        <v>0</v>
      </c>
      <c r="O207" s="63">
        <f>VLOOKUP($C207,NHLE!$A$1:$P$327,15,0)</f>
        <v>0</v>
      </c>
      <c r="P207" s="63">
        <f>VLOOKUP($C207,NHLE!$A$1:$P$327,16,0)</f>
        <v>0</v>
      </c>
      <c r="Q207" s="64"/>
      <c r="R207" s="62">
        <f>VLOOKUP($C207,'HAR Stats'!$E$4:$L$386,2,0)</f>
        <v>0</v>
      </c>
      <c r="S207" s="62">
        <f>VLOOKUP($C207,'HAR Stats'!$E$4:$L$386,3,0)</f>
        <v>0</v>
      </c>
      <c r="T207" s="62">
        <f>VLOOKUP($C207,'HAR Stats'!$E$4:$L$386,4,0)</f>
        <v>1</v>
      </c>
      <c r="U207" s="62">
        <f>VLOOKUP($C207,'HAR Stats'!$E$4:$L$386,5,0)</f>
        <v>0</v>
      </c>
      <c r="V207" s="62">
        <f>VLOOKUP($C207,'HAR Stats'!$E$4:$L$386,6,0)</f>
        <v>0</v>
      </c>
      <c r="W207" s="62">
        <f>VLOOKUP($C207,'HAR Stats'!$E$4:$L$386,7,0)</f>
        <v>0</v>
      </c>
      <c r="X207" s="62">
        <f>VLOOKUP($C207,'HAR Stats'!$E$4:$L$386,8,0)</f>
        <v>1</v>
      </c>
      <c r="Y207" s="62">
        <f t="shared" si="3"/>
        <v>2</v>
      </c>
      <c r="Z207" s="62" t="s">
        <v>673</v>
      </c>
      <c r="AA207" s="63">
        <f>VLOOKUP($C207,'Planning Applications_LBCs'!$B$2:$G$345,2,0)</f>
        <v>1754</v>
      </c>
      <c r="AB207" s="63">
        <f>VLOOKUP($C207,'Planning Applications_LBCs'!$B$2:$G$345,3,0)</f>
        <v>2.6331187829139849E-2</v>
      </c>
      <c r="AC207" s="63">
        <f>VLOOKUP($C207,'Planning Applications_LBCs'!$B$2:$G$345,4,0)</f>
        <v>80</v>
      </c>
      <c r="AD207" s="63">
        <f>VLOOKUP($C207,'Planning Applications_LBCs'!$B$2:$G$345,5,0)</f>
        <v>3.896103896103896E-2</v>
      </c>
      <c r="AE207" s="63">
        <f>VLOOKUP($C207,'Planning Applications_LBCs'!$B$2:$G$345,6,0)</f>
        <v>0</v>
      </c>
      <c r="AF207" s="63">
        <f>VLOOKUP($C207,'LA Staffing'!$A:$D,2,0)</f>
        <v>0.6</v>
      </c>
      <c r="AG207" s="63" t="s">
        <v>1023</v>
      </c>
      <c r="AH207" s="99" t="str">
        <f>VLOOKUP($C207,'LA Staffing'!$A:$D,4,0)</f>
        <v>Advised by Surrey County Council</v>
      </c>
    </row>
    <row r="208" spans="1:34" ht="17.649999999999999" customHeight="1">
      <c r="A208" s="61" t="s">
        <v>243</v>
      </c>
      <c r="B208" s="61" t="s">
        <v>288</v>
      </c>
      <c r="C208" s="62" t="s">
        <v>289</v>
      </c>
      <c r="D208" s="63">
        <f>VLOOKUP($C208,NHLE!$A$1:$P$327,4,0)</f>
        <v>30</v>
      </c>
      <c r="E208" s="63">
        <f>VLOOKUP($C208,NHLE!$A$1:$P$327,5,0)</f>
        <v>59</v>
      </c>
      <c r="F208" s="63">
        <f>VLOOKUP($C208,NHLE!$A$1:$P$327,6,0)</f>
        <v>1012</v>
      </c>
      <c r="G208" s="63">
        <f>VLOOKUP($C208,NHLE!$A$1:$P$327,7,0)</f>
        <v>1101</v>
      </c>
      <c r="H208" s="63">
        <f>VLOOKUP($C208,NHLE!$A$1:$P$327,8,0)</f>
        <v>49</v>
      </c>
      <c r="I208" s="63">
        <f>VLOOKUP($C208,NHLE!$A$1:$P$327,9,0)</f>
        <v>0</v>
      </c>
      <c r="J208" s="63">
        <f>VLOOKUP($C208,NHLE!$A$1:$P$327,10,0)</f>
        <v>2</v>
      </c>
      <c r="K208" s="63">
        <f>VLOOKUP($C208,NHLE!$A$1:$P$327,11,0)</f>
        <v>1</v>
      </c>
      <c r="L208" s="63">
        <f>VLOOKUP($C208,NHLE!$A$1:$P$327,12,0)</f>
        <v>3</v>
      </c>
      <c r="M208" s="63">
        <f>VLOOKUP($C208,NHLE!$A$1:$P$327,13,0)</f>
        <v>0</v>
      </c>
      <c r="N208" s="63">
        <f>VLOOKUP($C208,NHLE!$A$1:$P$327,14,0)</f>
        <v>0</v>
      </c>
      <c r="O208" s="63">
        <f>VLOOKUP($C208,NHLE!$A$1:$P$327,15,0)</f>
        <v>0</v>
      </c>
      <c r="P208" s="63">
        <f>VLOOKUP($C208,NHLE!$A$1:$P$327,16,0)</f>
        <v>0</v>
      </c>
      <c r="Q208" s="64"/>
      <c r="R208" s="62">
        <f>VLOOKUP($C208,'HAR Stats'!$E$4:$L$386,2,0)</f>
        <v>1</v>
      </c>
      <c r="S208" s="62">
        <f>VLOOKUP($C208,'HAR Stats'!$E$4:$L$386,3,0)</f>
        <v>1</v>
      </c>
      <c r="T208" s="62">
        <f>VLOOKUP($C208,'HAR Stats'!$E$4:$L$386,4,0)</f>
        <v>3</v>
      </c>
      <c r="U208" s="62">
        <f>VLOOKUP($C208,'HAR Stats'!$E$4:$L$386,5,0)</f>
        <v>0</v>
      </c>
      <c r="V208" s="62">
        <f>VLOOKUP($C208,'HAR Stats'!$E$4:$L$386,6,0)</f>
        <v>0</v>
      </c>
      <c r="W208" s="62">
        <f>VLOOKUP($C208,'HAR Stats'!$E$4:$L$386,7,0)</f>
        <v>0</v>
      </c>
      <c r="X208" s="62">
        <f>VLOOKUP($C208,'HAR Stats'!$E$4:$L$386,8,0)</f>
        <v>1</v>
      </c>
      <c r="Y208" s="62">
        <f t="shared" si="3"/>
        <v>6</v>
      </c>
      <c r="Z208" s="62" t="s">
        <v>671</v>
      </c>
      <c r="AA208" s="63">
        <f>VLOOKUP($C208,'Planning Applications_LBCs'!$B$2:$G$345,2,0)</f>
        <v>1775</v>
      </c>
      <c r="AB208" s="63">
        <f>VLOOKUP($C208,'Planning Applications_LBCs'!$B$2:$G$345,3,0)</f>
        <v>5.0962627406568517E-3</v>
      </c>
      <c r="AC208" s="63">
        <f>VLOOKUP($C208,'Planning Applications_LBCs'!$B$2:$G$345,4,0)</f>
        <v>119</v>
      </c>
      <c r="AD208" s="63">
        <f>VLOOKUP($C208,'Planning Applications_LBCs'!$B$2:$G$345,5,0)</f>
        <v>9.1743119266055051E-2</v>
      </c>
      <c r="AE208" s="63">
        <f>VLOOKUP($C208,'Planning Applications_LBCs'!$B$2:$G$345,6,0)</f>
        <v>8</v>
      </c>
      <c r="AF208" s="63">
        <f>VLOOKUP($C208,'LA Staffing'!$A:$D,2,0)</f>
        <v>3</v>
      </c>
      <c r="AG208" s="63" t="s">
        <v>1023</v>
      </c>
      <c r="AH208" s="99">
        <f>VLOOKUP($C208,'LA Staffing'!$A:$D,4,0)</f>
        <v>1.5</v>
      </c>
    </row>
    <row r="209" spans="1:34" ht="17.649999999999999" customHeight="1">
      <c r="A209" s="61" t="s">
        <v>243</v>
      </c>
      <c r="B209" s="61" t="s">
        <v>271</v>
      </c>
      <c r="C209" s="62" t="s">
        <v>290</v>
      </c>
      <c r="D209" s="63">
        <f>VLOOKUP($C209,NHLE!$A$1:$P$327,4,0)</f>
        <v>6</v>
      </c>
      <c r="E209" s="63">
        <f>VLOOKUP($C209,NHLE!$A$1:$P$327,5,0)</f>
        <v>50</v>
      </c>
      <c r="F209" s="63">
        <f>VLOOKUP($C209,NHLE!$A$1:$P$327,6,0)</f>
        <v>956</v>
      </c>
      <c r="G209" s="63">
        <f>VLOOKUP($C209,NHLE!$A$1:$P$327,7,0)</f>
        <v>1012</v>
      </c>
      <c r="H209" s="63">
        <f>VLOOKUP($C209,NHLE!$A$1:$P$327,8,0)</f>
        <v>27</v>
      </c>
      <c r="I209" s="63">
        <f>VLOOKUP($C209,NHLE!$A$1:$P$327,9,0)</f>
        <v>0</v>
      </c>
      <c r="J209" s="63">
        <f>VLOOKUP($C209,NHLE!$A$1:$P$327,10,0)</f>
        <v>3</v>
      </c>
      <c r="K209" s="63">
        <f>VLOOKUP($C209,NHLE!$A$1:$P$327,11,0)</f>
        <v>2</v>
      </c>
      <c r="L209" s="63">
        <f>VLOOKUP($C209,NHLE!$A$1:$P$327,12,0)</f>
        <v>5</v>
      </c>
      <c r="M209" s="63">
        <f>VLOOKUP($C209,NHLE!$A$1:$P$327,13,0)</f>
        <v>0</v>
      </c>
      <c r="N209" s="63">
        <f>VLOOKUP($C209,NHLE!$A$1:$P$327,14,0)</f>
        <v>0</v>
      </c>
      <c r="O209" s="63">
        <f>VLOOKUP($C209,NHLE!$A$1:$P$327,15,0)</f>
        <v>0</v>
      </c>
      <c r="P209" s="63">
        <f>VLOOKUP($C209,NHLE!$A$1:$P$327,16,0)</f>
        <v>0</v>
      </c>
      <c r="Q209" s="64"/>
      <c r="R209" s="62">
        <f>VLOOKUP($C209,'HAR Stats'!$E$4:$L$386,2,0)</f>
        <v>4</v>
      </c>
      <c r="S209" s="62">
        <f>VLOOKUP($C209,'HAR Stats'!$E$4:$L$386,3,0)</f>
        <v>2</v>
      </c>
      <c r="T209" s="62">
        <f>VLOOKUP($C209,'HAR Stats'!$E$4:$L$386,4,0)</f>
        <v>2</v>
      </c>
      <c r="U209" s="62">
        <f>VLOOKUP($C209,'HAR Stats'!$E$4:$L$386,5,0)</f>
        <v>1</v>
      </c>
      <c r="V209" s="62">
        <f>VLOOKUP($C209,'HAR Stats'!$E$4:$L$386,6,0)</f>
        <v>0</v>
      </c>
      <c r="W209" s="62">
        <f>VLOOKUP($C209,'HAR Stats'!$E$4:$L$386,7,0)</f>
        <v>0</v>
      </c>
      <c r="X209" s="62">
        <f>VLOOKUP($C209,'HAR Stats'!$E$4:$L$386,8,0)</f>
        <v>0</v>
      </c>
      <c r="Y209" s="62">
        <f t="shared" si="3"/>
        <v>9</v>
      </c>
      <c r="Z209" s="62" t="s">
        <v>671</v>
      </c>
      <c r="AA209" s="63">
        <f>VLOOKUP($C209,'Planning Applications_LBCs'!$B$2:$G$345,2,0)</f>
        <v>1204</v>
      </c>
      <c r="AB209" s="63">
        <f>VLOOKUP($C209,'Planning Applications_LBCs'!$B$2:$G$345,3,0)</f>
        <v>-2.6677445432497979E-2</v>
      </c>
      <c r="AC209" s="63">
        <f>VLOOKUP($C209,'Planning Applications_LBCs'!$B$2:$G$345,4,0)</f>
        <v>38</v>
      </c>
      <c r="AD209" s="63">
        <f>VLOOKUP($C209,'Planning Applications_LBCs'!$B$2:$G$345,5,0)</f>
        <v>-0.13636363636363635</v>
      </c>
      <c r="AE209" s="63">
        <f>VLOOKUP($C209,'Planning Applications_LBCs'!$B$2:$G$345,6,0)</f>
        <v>1</v>
      </c>
      <c r="AF209" s="63">
        <f>VLOOKUP($C209,'LA Staffing'!$A:$D,2,0)</f>
        <v>1.3</v>
      </c>
      <c r="AG209" s="63" t="str">
        <f>VLOOKUP($C209,'LA Staffing'!$A:$D,3,0)</f>
        <v>Down 0.2</v>
      </c>
      <c r="AH209" s="99" t="str">
        <f>VLOOKUP($C209,'LA Staffing'!$A:$D,4,0)</f>
        <v>Advised by Surrey County Council</v>
      </c>
    </row>
    <row r="210" spans="1:34" ht="17.649999999999999" customHeight="1">
      <c r="A210" s="61" t="s">
        <v>243</v>
      </c>
      <c r="B210" s="61" t="s">
        <v>251</v>
      </c>
      <c r="C210" s="62" t="s">
        <v>291</v>
      </c>
      <c r="D210" s="63">
        <f>VLOOKUP($C210,NHLE!$A$1:$P$327,4,0)</f>
        <v>24</v>
      </c>
      <c r="E210" s="63">
        <f>VLOOKUP($C210,NHLE!$A$1:$P$327,5,0)</f>
        <v>65</v>
      </c>
      <c r="F210" s="63">
        <f>VLOOKUP($C210,NHLE!$A$1:$P$327,6,0)</f>
        <v>1407</v>
      </c>
      <c r="G210" s="63">
        <f>VLOOKUP($C210,NHLE!$A$1:$P$327,7,0)</f>
        <v>1496</v>
      </c>
      <c r="H210" s="63">
        <f>VLOOKUP($C210,NHLE!$A$1:$P$327,8,0)</f>
        <v>230</v>
      </c>
      <c r="I210" s="63">
        <f>VLOOKUP($C210,NHLE!$A$1:$P$327,9,0)</f>
        <v>0</v>
      </c>
      <c r="J210" s="63">
        <f>VLOOKUP($C210,NHLE!$A$1:$P$327,10,0)</f>
        <v>4</v>
      </c>
      <c r="K210" s="63">
        <f>VLOOKUP($C210,NHLE!$A$1:$P$327,11,0)</f>
        <v>4</v>
      </c>
      <c r="L210" s="63">
        <f>VLOOKUP($C210,NHLE!$A$1:$P$327,12,0)</f>
        <v>8</v>
      </c>
      <c r="M210" s="63">
        <f>VLOOKUP($C210,NHLE!$A$1:$P$327,13,0)</f>
        <v>0</v>
      </c>
      <c r="N210" s="63">
        <f>VLOOKUP($C210,NHLE!$A$1:$P$327,14,0)</f>
        <v>0</v>
      </c>
      <c r="O210" s="63">
        <f>VLOOKUP($C210,NHLE!$A$1:$P$327,15,0)</f>
        <v>0</v>
      </c>
      <c r="P210" s="63">
        <f>VLOOKUP($C210,NHLE!$A$1:$P$327,16,0)</f>
        <v>0</v>
      </c>
      <c r="Q210" s="64"/>
      <c r="R210" s="62">
        <f>VLOOKUP($C210,'HAR Stats'!$E$4:$L$386,2,0)</f>
        <v>0</v>
      </c>
      <c r="S210" s="62">
        <f>VLOOKUP($C210,'HAR Stats'!$E$4:$L$386,3,0)</f>
        <v>2</v>
      </c>
      <c r="T210" s="62">
        <f>VLOOKUP($C210,'HAR Stats'!$E$4:$L$386,4,0)</f>
        <v>5</v>
      </c>
      <c r="U210" s="62">
        <f>VLOOKUP($C210,'HAR Stats'!$E$4:$L$386,5,0)</f>
        <v>0</v>
      </c>
      <c r="V210" s="62">
        <f>VLOOKUP($C210,'HAR Stats'!$E$4:$L$386,6,0)</f>
        <v>0</v>
      </c>
      <c r="W210" s="62">
        <f>VLOOKUP($C210,'HAR Stats'!$E$4:$L$386,7,0)</f>
        <v>0</v>
      </c>
      <c r="X210" s="62">
        <f>VLOOKUP($C210,'HAR Stats'!$E$4:$L$386,8,0)</f>
        <v>0</v>
      </c>
      <c r="Y210" s="62">
        <f t="shared" si="3"/>
        <v>7</v>
      </c>
      <c r="Z210" s="62" t="s">
        <v>671</v>
      </c>
      <c r="AA210" s="63">
        <f>VLOOKUP($C210,'Planning Applications_LBCs'!$B$2:$G$345,2,0)</f>
        <v>1290</v>
      </c>
      <c r="AB210" s="63">
        <f>VLOOKUP($C210,'Planning Applications_LBCs'!$B$2:$G$345,3,0)</f>
        <v>2.1377672209026127E-2</v>
      </c>
      <c r="AC210" s="63">
        <f>VLOOKUP($C210,'Planning Applications_LBCs'!$B$2:$G$345,4,0)</f>
        <v>79</v>
      </c>
      <c r="AD210" s="63">
        <f>VLOOKUP($C210,'Planning Applications_LBCs'!$B$2:$G$345,5,0)</f>
        <v>-0.11235955056179775</v>
      </c>
      <c r="AE210" s="63">
        <f>VLOOKUP($C210,'Planning Applications_LBCs'!$B$2:$G$345,6,0)</f>
        <v>1</v>
      </c>
      <c r="AF210" s="63">
        <f>VLOOKUP($C210,'LA Staffing'!$A:$D,2,0)</f>
        <v>1.8</v>
      </c>
      <c r="AG210" s="63" t="s">
        <v>1023</v>
      </c>
      <c r="AH210" s="99" t="str">
        <f>VLOOKUP($C210,'LA Staffing'!$A:$D,4,0)</f>
        <v>Advised by Hampshire County Council</v>
      </c>
    </row>
    <row r="211" spans="1:34" ht="17.649999999999999" customHeight="1">
      <c r="A211" s="61" t="s">
        <v>243</v>
      </c>
      <c r="B211" s="61" t="s">
        <v>256</v>
      </c>
      <c r="C211" s="62" t="s">
        <v>292</v>
      </c>
      <c r="D211" s="63">
        <f>VLOOKUP($C211,NHLE!$A$1:$P$327,4,0)</f>
        <v>199</v>
      </c>
      <c r="E211" s="63">
        <f>VLOOKUP($C211,NHLE!$A$1:$P$327,5,0)</f>
        <v>79</v>
      </c>
      <c r="F211" s="63">
        <f>VLOOKUP($C211,NHLE!$A$1:$P$327,6,0)</f>
        <v>904</v>
      </c>
      <c r="G211" s="63">
        <f>VLOOKUP($C211,NHLE!$A$1:$P$327,7,0)</f>
        <v>1182</v>
      </c>
      <c r="H211" s="63">
        <f>VLOOKUP($C211,NHLE!$A$1:$P$327,8,0)</f>
        <v>10</v>
      </c>
      <c r="I211" s="63">
        <f>VLOOKUP($C211,NHLE!$A$1:$P$327,9,0)</f>
        <v>4</v>
      </c>
      <c r="J211" s="63">
        <f>VLOOKUP($C211,NHLE!$A$1:$P$327,10,0)</f>
        <v>1</v>
      </c>
      <c r="K211" s="63">
        <f>VLOOKUP($C211,NHLE!$A$1:$P$327,11,0)</f>
        <v>10</v>
      </c>
      <c r="L211" s="63">
        <f>VLOOKUP($C211,NHLE!$A$1:$P$327,12,0)</f>
        <v>15</v>
      </c>
      <c r="M211" s="63">
        <f>VLOOKUP($C211,NHLE!$A$1:$P$327,13,0)</f>
        <v>0</v>
      </c>
      <c r="N211" s="63">
        <f>VLOOKUP($C211,NHLE!$A$1:$P$327,14,0)</f>
        <v>0</v>
      </c>
      <c r="O211" s="63">
        <f>VLOOKUP($C211,NHLE!$A$1:$P$327,15,0)</f>
        <v>0</v>
      </c>
      <c r="P211" s="63">
        <f>VLOOKUP($C211,NHLE!$A$1:$P$327,16,0)</f>
        <v>0</v>
      </c>
      <c r="Q211" s="64"/>
      <c r="R211" s="62">
        <f>VLOOKUP($C211,'HAR Stats'!$E$4:$L$386,2,0)</f>
        <v>1</v>
      </c>
      <c r="S211" s="62">
        <f>VLOOKUP($C211,'HAR Stats'!$E$4:$L$386,3,0)</f>
        <v>1</v>
      </c>
      <c r="T211" s="62">
        <f>VLOOKUP($C211,'HAR Stats'!$E$4:$L$386,4,0)</f>
        <v>0</v>
      </c>
      <c r="U211" s="62">
        <f>VLOOKUP($C211,'HAR Stats'!$E$4:$L$386,5,0)</f>
        <v>0</v>
      </c>
      <c r="V211" s="62">
        <f>VLOOKUP($C211,'HAR Stats'!$E$4:$L$386,6,0)</f>
        <v>0</v>
      </c>
      <c r="W211" s="62">
        <f>VLOOKUP($C211,'HAR Stats'!$E$4:$L$386,7,0)</f>
        <v>0</v>
      </c>
      <c r="X211" s="62">
        <f>VLOOKUP($C211,'HAR Stats'!$E$4:$L$386,8,0)</f>
        <v>0</v>
      </c>
      <c r="Y211" s="62">
        <f t="shared" si="3"/>
        <v>2</v>
      </c>
      <c r="Z211" s="62" t="s">
        <v>671</v>
      </c>
      <c r="AA211" s="63">
        <f>VLOOKUP($C211,'Planning Applications_LBCs'!$B$2:$G$345,2,0)</f>
        <v>1366</v>
      </c>
      <c r="AB211" s="63">
        <f>VLOOKUP($C211,'Planning Applications_LBCs'!$B$2:$G$345,3,0)</f>
        <v>-0.1552257266542981</v>
      </c>
      <c r="AC211" s="63">
        <f>VLOOKUP($C211,'Planning Applications_LBCs'!$B$2:$G$345,4,0)</f>
        <v>132</v>
      </c>
      <c r="AD211" s="63">
        <f>VLOOKUP($C211,'Planning Applications_LBCs'!$B$2:$G$345,5,0)</f>
        <v>-0.11409395973154363</v>
      </c>
      <c r="AE211" s="63">
        <f>VLOOKUP($C211,'Planning Applications_LBCs'!$B$2:$G$345,6,0)</f>
        <v>3</v>
      </c>
      <c r="AF211" s="63">
        <f>VLOOKUP($C211,'LA Staffing'!$A:$D,2,0)</f>
        <v>2.5</v>
      </c>
      <c r="AG211" s="63" t="str">
        <f>VLOOKUP($C211,'LA Staffing'!$A:$D,3,0)</f>
        <v>Down 0.5</v>
      </c>
      <c r="AH211" s="99">
        <f>VLOOKUP($C211,'LA Staffing'!$A:$D,4,0)</f>
        <v>1</v>
      </c>
    </row>
    <row r="212" spans="1:34" ht="17.649999999999999" customHeight="1">
      <c r="A212" s="61" t="s">
        <v>243</v>
      </c>
      <c r="B212" s="61" t="s">
        <v>293</v>
      </c>
      <c r="C212" s="62" t="s">
        <v>294</v>
      </c>
      <c r="D212" s="63">
        <f>VLOOKUP($C212,NHLE!$A$1:$P$327,4,0)</f>
        <v>6</v>
      </c>
      <c r="E212" s="63">
        <f>VLOOKUP($C212,NHLE!$A$1:$P$327,5,0)</f>
        <v>22</v>
      </c>
      <c r="F212" s="63">
        <f>VLOOKUP($C212,NHLE!$A$1:$P$327,6,0)</f>
        <v>486</v>
      </c>
      <c r="G212" s="63">
        <f>VLOOKUP($C212,NHLE!$A$1:$P$327,7,0)</f>
        <v>514</v>
      </c>
      <c r="H212" s="63">
        <f>VLOOKUP($C212,NHLE!$A$1:$P$327,8,0)</f>
        <v>2</v>
      </c>
      <c r="I212" s="63">
        <f>VLOOKUP($C212,NHLE!$A$1:$P$327,9,0)</f>
        <v>0</v>
      </c>
      <c r="J212" s="63">
        <f>VLOOKUP($C212,NHLE!$A$1:$P$327,10,0)</f>
        <v>0</v>
      </c>
      <c r="K212" s="63">
        <f>VLOOKUP($C212,NHLE!$A$1:$P$327,11,0)</f>
        <v>5</v>
      </c>
      <c r="L212" s="63">
        <f>VLOOKUP($C212,NHLE!$A$1:$P$327,12,0)</f>
        <v>5</v>
      </c>
      <c r="M212" s="63">
        <f>VLOOKUP($C212,NHLE!$A$1:$P$327,13,0)</f>
        <v>0</v>
      </c>
      <c r="N212" s="63">
        <f>VLOOKUP($C212,NHLE!$A$1:$P$327,14,0)</f>
        <v>0</v>
      </c>
      <c r="O212" s="63">
        <f>VLOOKUP($C212,NHLE!$A$1:$P$327,15,0)</f>
        <v>0</v>
      </c>
      <c r="P212" s="63">
        <f>VLOOKUP($C212,NHLE!$A$1:$P$327,16,0)</f>
        <v>0</v>
      </c>
      <c r="Q212" s="64"/>
      <c r="R212" s="62">
        <f>VLOOKUP($C212,'HAR Stats'!$E$4:$L$386,2,0)</f>
        <v>3</v>
      </c>
      <c r="S212" s="62">
        <f>VLOOKUP($C212,'HAR Stats'!$E$4:$L$386,3,0)</f>
        <v>1</v>
      </c>
      <c r="T212" s="62">
        <f>VLOOKUP($C212,'HAR Stats'!$E$4:$L$386,4,0)</f>
        <v>0</v>
      </c>
      <c r="U212" s="62">
        <f>VLOOKUP($C212,'HAR Stats'!$E$4:$L$386,5,0)</f>
        <v>0</v>
      </c>
      <c r="V212" s="62">
        <f>VLOOKUP($C212,'HAR Stats'!$E$4:$L$386,6,0)</f>
        <v>0</v>
      </c>
      <c r="W212" s="62">
        <f>VLOOKUP($C212,'HAR Stats'!$E$4:$L$386,7,0)</f>
        <v>0</v>
      </c>
      <c r="X212" s="62">
        <f>VLOOKUP($C212,'HAR Stats'!$E$4:$L$386,8,0)</f>
        <v>1</v>
      </c>
      <c r="Y212" s="62">
        <f t="shared" si="3"/>
        <v>5</v>
      </c>
      <c r="Z212" s="62" t="s">
        <v>671</v>
      </c>
      <c r="AA212" s="63">
        <f>VLOOKUP($C212,'Planning Applications_LBCs'!$B$2:$G$345,2,0)</f>
        <v>969</v>
      </c>
      <c r="AB212" s="63">
        <f>VLOOKUP($C212,'Planning Applications_LBCs'!$B$2:$G$345,3,0)</f>
        <v>-6.7372473532242544E-2</v>
      </c>
      <c r="AC212" s="63">
        <f>VLOOKUP($C212,'Planning Applications_LBCs'!$B$2:$G$345,4,0)</f>
        <v>72</v>
      </c>
      <c r="AD212" s="63">
        <f>VLOOKUP($C212,'Planning Applications_LBCs'!$B$2:$G$345,5,0)</f>
        <v>-0.15294117647058825</v>
      </c>
      <c r="AE212" s="63">
        <f>VLOOKUP($C212,'Planning Applications_LBCs'!$B$2:$G$345,6,0)</f>
        <v>1</v>
      </c>
      <c r="AF212" s="63">
        <f>VLOOKUP($C212,'LA Staffing'!$A:$D,2,0)</f>
        <v>0.3</v>
      </c>
      <c r="AG212" s="63" t="s">
        <v>1023</v>
      </c>
      <c r="AH212" s="99" t="str">
        <f>VLOOKUP($C212,'LA Staffing'!$A:$D,4,0)</f>
        <v>Advised by Berkshire Archaeology</v>
      </c>
    </row>
    <row r="213" spans="1:34" ht="17.649999999999999" customHeight="1">
      <c r="A213" s="61" t="s">
        <v>243</v>
      </c>
      <c r="B213" s="61" t="s">
        <v>271</v>
      </c>
      <c r="C213" s="62" t="s">
        <v>295</v>
      </c>
      <c r="D213" s="63">
        <f>VLOOKUP($C213,NHLE!$A$1:$P$327,4,0)</f>
        <v>6</v>
      </c>
      <c r="E213" s="63">
        <f>VLOOKUP($C213,NHLE!$A$1:$P$327,5,0)</f>
        <v>23</v>
      </c>
      <c r="F213" s="63">
        <f>VLOOKUP($C213,NHLE!$A$1:$P$327,6,0)</f>
        <v>409</v>
      </c>
      <c r="G213" s="63">
        <f>VLOOKUP($C213,NHLE!$A$1:$P$327,7,0)</f>
        <v>438</v>
      </c>
      <c r="H213" s="63">
        <f>VLOOKUP($C213,NHLE!$A$1:$P$327,8,0)</f>
        <v>26</v>
      </c>
      <c r="I213" s="63">
        <f>VLOOKUP($C213,NHLE!$A$1:$P$327,9,0)</f>
        <v>0</v>
      </c>
      <c r="J213" s="63">
        <f>VLOOKUP($C213,NHLE!$A$1:$P$327,10,0)</f>
        <v>0</v>
      </c>
      <c r="K213" s="63">
        <f>VLOOKUP($C213,NHLE!$A$1:$P$327,11,0)</f>
        <v>2</v>
      </c>
      <c r="L213" s="63">
        <f>VLOOKUP($C213,NHLE!$A$1:$P$327,12,0)</f>
        <v>2</v>
      </c>
      <c r="M213" s="63">
        <f>VLOOKUP($C213,NHLE!$A$1:$P$327,13,0)</f>
        <v>0</v>
      </c>
      <c r="N213" s="63">
        <f>VLOOKUP($C213,NHLE!$A$1:$P$327,14,0)</f>
        <v>0</v>
      </c>
      <c r="O213" s="63">
        <f>VLOOKUP($C213,NHLE!$A$1:$P$327,15,0)</f>
        <v>0</v>
      </c>
      <c r="P213" s="63">
        <f>VLOOKUP($C213,NHLE!$A$1:$P$327,16,0)</f>
        <v>0</v>
      </c>
      <c r="Q213" s="64"/>
      <c r="R213" s="62">
        <f>VLOOKUP($C213,'HAR Stats'!$E$4:$L$386,2,0)</f>
        <v>1</v>
      </c>
      <c r="S213" s="62">
        <f>VLOOKUP($C213,'HAR Stats'!$E$4:$L$386,3,0)</f>
        <v>0</v>
      </c>
      <c r="T213" s="62">
        <f>VLOOKUP($C213,'HAR Stats'!$E$4:$L$386,4,0)</f>
        <v>0</v>
      </c>
      <c r="U213" s="62">
        <f>VLOOKUP($C213,'HAR Stats'!$E$4:$L$386,5,0)</f>
        <v>0</v>
      </c>
      <c r="V213" s="62">
        <f>VLOOKUP($C213,'HAR Stats'!$E$4:$L$386,6,0)</f>
        <v>0</v>
      </c>
      <c r="W213" s="62">
        <f>VLOOKUP($C213,'HAR Stats'!$E$4:$L$386,7,0)</f>
        <v>0</v>
      </c>
      <c r="X213" s="62">
        <f>VLOOKUP($C213,'HAR Stats'!$E$4:$L$386,8,0)</f>
        <v>0</v>
      </c>
      <c r="Y213" s="62">
        <f t="shared" si="3"/>
        <v>1</v>
      </c>
      <c r="Z213" s="62" t="s">
        <v>671</v>
      </c>
      <c r="AA213" s="63">
        <f>VLOOKUP($C213,'Planning Applications_LBCs'!$B$2:$G$345,2,0)</f>
        <v>1445</v>
      </c>
      <c r="AB213" s="63">
        <f>VLOOKUP($C213,'Planning Applications_LBCs'!$B$2:$G$345,3,0)</f>
        <v>-0.12899336949969861</v>
      </c>
      <c r="AC213" s="63">
        <f>VLOOKUP($C213,'Planning Applications_LBCs'!$B$2:$G$345,4,0)</f>
        <v>29</v>
      </c>
      <c r="AD213" s="63">
        <f>VLOOKUP($C213,'Planning Applications_LBCs'!$B$2:$G$345,5,0)</f>
        <v>-0.34090909090909088</v>
      </c>
      <c r="AE213" s="63">
        <f>VLOOKUP($C213,'Planning Applications_LBCs'!$B$2:$G$345,6,0)</f>
        <v>5</v>
      </c>
      <c r="AF213" s="63">
        <f>VLOOKUP($C213,'LA Staffing'!$A:$D,2,0)</f>
        <v>1</v>
      </c>
      <c r="AG213" s="63" t="s">
        <v>1023</v>
      </c>
      <c r="AH213" s="99" t="str">
        <f>VLOOKUP($C213,'LA Staffing'!$A:$D,4,0)</f>
        <v>Advised by Surrey County Council</v>
      </c>
    </row>
    <row r="214" spans="1:34" ht="17.649999999999999" customHeight="1">
      <c r="A214" s="61" t="s">
        <v>243</v>
      </c>
      <c r="B214" s="61" t="s">
        <v>268</v>
      </c>
      <c r="C214" s="62" t="s">
        <v>296</v>
      </c>
      <c r="D214" s="63">
        <f>VLOOKUP($C214,NHLE!$A$1:$P$327,4,0)</f>
        <v>41</v>
      </c>
      <c r="E214" s="63">
        <f>VLOOKUP($C214,NHLE!$A$1:$P$327,5,0)</f>
        <v>78</v>
      </c>
      <c r="F214" s="63">
        <f>VLOOKUP($C214,NHLE!$A$1:$P$327,6,0)</f>
        <v>2019</v>
      </c>
      <c r="G214" s="63">
        <f>VLOOKUP($C214,NHLE!$A$1:$P$327,7,0)</f>
        <v>2138</v>
      </c>
      <c r="H214" s="63">
        <f>VLOOKUP($C214,NHLE!$A$1:$P$327,8,0)</f>
        <v>46</v>
      </c>
      <c r="I214" s="63">
        <f>VLOOKUP($C214,NHLE!$A$1:$P$327,9,0)</f>
        <v>1</v>
      </c>
      <c r="J214" s="63">
        <f>VLOOKUP($C214,NHLE!$A$1:$P$327,10,0)</f>
        <v>3</v>
      </c>
      <c r="K214" s="63">
        <f>VLOOKUP($C214,NHLE!$A$1:$P$327,11,0)</f>
        <v>3</v>
      </c>
      <c r="L214" s="63">
        <f>VLOOKUP($C214,NHLE!$A$1:$P$327,12,0)</f>
        <v>7</v>
      </c>
      <c r="M214" s="63">
        <f>VLOOKUP($C214,NHLE!$A$1:$P$327,13,0)</f>
        <v>0</v>
      </c>
      <c r="N214" s="63">
        <f>VLOOKUP($C214,NHLE!$A$1:$P$327,14,0)</f>
        <v>0</v>
      </c>
      <c r="O214" s="63">
        <f>VLOOKUP($C214,NHLE!$A$1:$P$327,15,0)</f>
        <v>1</v>
      </c>
      <c r="P214" s="63">
        <f>VLOOKUP($C214,NHLE!$A$1:$P$327,16,0)</f>
        <v>3</v>
      </c>
      <c r="Q214" s="64"/>
      <c r="R214" s="62">
        <f>VLOOKUP($C214,'HAR Stats'!$E$4:$L$386,2,0)</f>
        <v>4</v>
      </c>
      <c r="S214" s="62">
        <f>VLOOKUP($C214,'HAR Stats'!$E$4:$L$386,3,0)</f>
        <v>1</v>
      </c>
      <c r="T214" s="62">
        <f>VLOOKUP($C214,'HAR Stats'!$E$4:$L$386,4,0)</f>
        <v>1</v>
      </c>
      <c r="U214" s="62">
        <f>VLOOKUP($C214,'HAR Stats'!$E$4:$L$386,5,0)</f>
        <v>0</v>
      </c>
      <c r="V214" s="62">
        <f>VLOOKUP($C214,'HAR Stats'!$E$4:$L$386,6,0)</f>
        <v>0</v>
      </c>
      <c r="W214" s="62">
        <f>VLOOKUP($C214,'HAR Stats'!$E$4:$L$386,7,0)</f>
        <v>0</v>
      </c>
      <c r="X214" s="62">
        <f>VLOOKUP($C214,'HAR Stats'!$E$4:$L$386,8,0)</f>
        <v>0</v>
      </c>
      <c r="Y214" s="62">
        <f t="shared" si="3"/>
        <v>6</v>
      </c>
      <c r="Z214" s="62" t="s">
        <v>671</v>
      </c>
      <c r="AA214" s="63">
        <f>VLOOKUP($C214,'Planning Applications_LBCs'!$B$2:$G$345,2,0)</f>
        <v>1255</v>
      </c>
      <c r="AB214" s="63">
        <f>VLOOKUP($C214,'Planning Applications_LBCs'!$B$2:$G$345,3,0)</f>
        <v>-6.2733383121732642E-2</v>
      </c>
      <c r="AC214" s="63">
        <f>VLOOKUP($C214,'Planning Applications_LBCs'!$B$2:$G$345,4,0)</f>
        <v>138</v>
      </c>
      <c r="AD214" s="63">
        <f>VLOOKUP($C214,'Planning Applications_LBCs'!$B$2:$G$345,5,0)</f>
        <v>-0.08</v>
      </c>
      <c r="AE214" s="63">
        <f>VLOOKUP($C214,'Planning Applications_LBCs'!$B$2:$G$345,6,0)</f>
        <v>0</v>
      </c>
      <c r="AF214" s="63">
        <f>VLOOKUP($C214,'LA Staffing'!$A:$D,2,0)</f>
        <v>2</v>
      </c>
      <c r="AG214" s="63" t="str">
        <f>VLOOKUP($C214,'LA Staffing'!$A:$D,3,0)</f>
        <v>Up 0.6</v>
      </c>
      <c r="AH214" s="99" t="str">
        <f>VLOOKUP($C214,'LA Staffing'!$A:$D,4,0)</f>
        <v>Advised by East Sussex County Council</v>
      </c>
    </row>
    <row r="215" spans="1:34" ht="17.649999999999999" customHeight="1">
      <c r="A215" s="61" t="s">
        <v>243</v>
      </c>
      <c r="B215" s="61" t="s">
        <v>271</v>
      </c>
      <c r="C215" s="62" t="s">
        <v>297</v>
      </c>
      <c r="D215" s="63">
        <f>VLOOKUP($C215,NHLE!$A$1:$P$327,4,0)</f>
        <v>4</v>
      </c>
      <c r="E215" s="63">
        <f>VLOOKUP($C215,NHLE!$A$1:$P$327,5,0)</f>
        <v>20</v>
      </c>
      <c r="F215" s="63">
        <f>VLOOKUP($C215,NHLE!$A$1:$P$327,6,0)</f>
        <v>282</v>
      </c>
      <c r="G215" s="63">
        <f>VLOOKUP($C215,NHLE!$A$1:$P$327,7,0)</f>
        <v>306</v>
      </c>
      <c r="H215" s="63">
        <f>VLOOKUP($C215,NHLE!$A$1:$P$327,8,0)</f>
        <v>8</v>
      </c>
      <c r="I215" s="63">
        <f>VLOOKUP($C215,NHLE!$A$1:$P$327,9,0)</f>
        <v>4</v>
      </c>
      <c r="J215" s="63">
        <f>VLOOKUP($C215,NHLE!$A$1:$P$327,10,0)</f>
        <v>2</v>
      </c>
      <c r="K215" s="63">
        <f>VLOOKUP($C215,NHLE!$A$1:$P$327,11,0)</f>
        <v>2</v>
      </c>
      <c r="L215" s="63">
        <f>VLOOKUP($C215,NHLE!$A$1:$P$327,12,0)</f>
        <v>8</v>
      </c>
      <c r="M215" s="63">
        <f>VLOOKUP($C215,NHLE!$A$1:$P$327,13,0)</f>
        <v>0</v>
      </c>
      <c r="N215" s="63">
        <f>VLOOKUP($C215,NHLE!$A$1:$P$327,14,0)</f>
        <v>0</v>
      </c>
      <c r="O215" s="63">
        <f>VLOOKUP($C215,NHLE!$A$1:$P$327,15,0)</f>
        <v>0</v>
      </c>
      <c r="P215" s="63">
        <f>VLOOKUP($C215,NHLE!$A$1:$P$327,16,0)</f>
        <v>0</v>
      </c>
      <c r="Q215" s="64"/>
      <c r="R215" s="62">
        <f>VLOOKUP($C215,'HAR Stats'!$E$4:$L$386,2,0)</f>
        <v>0</v>
      </c>
      <c r="S215" s="62">
        <f>VLOOKUP($C215,'HAR Stats'!$E$4:$L$386,3,0)</f>
        <v>0</v>
      </c>
      <c r="T215" s="62">
        <f>VLOOKUP($C215,'HAR Stats'!$E$4:$L$386,4,0)</f>
        <v>0</v>
      </c>
      <c r="U215" s="62">
        <f>VLOOKUP($C215,'HAR Stats'!$E$4:$L$386,5,0)</f>
        <v>1</v>
      </c>
      <c r="V215" s="62">
        <f>VLOOKUP($C215,'HAR Stats'!$E$4:$L$386,6,0)</f>
        <v>0</v>
      </c>
      <c r="W215" s="62">
        <f>VLOOKUP($C215,'HAR Stats'!$E$4:$L$386,7,0)</f>
        <v>0</v>
      </c>
      <c r="X215" s="62">
        <f>VLOOKUP($C215,'HAR Stats'!$E$4:$L$386,8,0)</f>
        <v>0</v>
      </c>
      <c r="Y215" s="62">
        <f t="shared" si="3"/>
        <v>1</v>
      </c>
      <c r="Z215" s="62" t="s">
        <v>673</v>
      </c>
      <c r="AA215" s="63">
        <f>VLOOKUP($C215,'Planning Applications_LBCs'!$B$2:$G$345,2,0)</f>
        <v>1000</v>
      </c>
      <c r="AB215" s="63">
        <f>VLOOKUP($C215,'Planning Applications_LBCs'!$B$2:$G$345,3,0)</f>
        <v>6.8376068376068383E-2</v>
      </c>
      <c r="AC215" s="63">
        <f>VLOOKUP($C215,'Planning Applications_LBCs'!$B$2:$G$345,4,0)</f>
        <v>27</v>
      </c>
      <c r="AD215" s="63">
        <f>VLOOKUP($C215,'Planning Applications_LBCs'!$B$2:$G$345,5,0)</f>
        <v>0.125</v>
      </c>
      <c r="AE215" s="63">
        <f>VLOOKUP($C215,'Planning Applications_LBCs'!$B$2:$G$345,6,0)</f>
        <v>6</v>
      </c>
      <c r="AF215" s="63">
        <f>VLOOKUP($C215,'LA Staffing'!$A:$D,2,0)</f>
        <v>0.15</v>
      </c>
      <c r="AG215" s="63" t="s">
        <v>1023</v>
      </c>
      <c r="AH215" s="99" t="str">
        <f>VLOOKUP($C215,'LA Staffing'!$A:$D,4,0)</f>
        <v>Advised by Surrey County Council</v>
      </c>
    </row>
    <row r="216" spans="1:34" ht="17.649999999999999" customHeight="1">
      <c r="A216" s="61" t="s">
        <v>243</v>
      </c>
      <c r="B216" s="61" t="s">
        <v>251</v>
      </c>
      <c r="C216" s="62" t="s">
        <v>298</v>
      </c>
      <c r="D216" s="63">
        <f>VLOOKUP($C216,NHLE!$A$1:$P$327,4,0)</f>
        <v>4</v>
      </c>
      <c r="E216" s="63">
        <f>VLOOKUP($C216,NHLE!$A$1:$P$327,5,0)</f>
        <v>3</v>
      </c>
      <c r="F216" s="63">
        <f>VLOOKUP($C216,NHLE!$A$1:$P$327,6,0)</f>
        <v>88</v>
      </c>
      <c r="G216" s="63">
        <f>VLOOKUP($C216,NHLE!$A$1:$P$327,7,0)</f>
        <v>95</v>
      </c>
      <c r="H216" s="63">
        <f>VLOOKUP($C216,NHLE!$A$1:$P$327,8,0)</f>
        <v>3</v>
      </c>
      <c r="I216" s="63">
        <f>VLOOKUP($C216,NHLE!$A$1:$P$327,9,0)</f>
        <v>0</v>
      </c>
      <c r="J216" s="63">
        <f>VLOOKUP($C216,NHLE!$A$1:$P$327,10,0)</f>
        <v>1</v>
      </c>
      <c r="K216" s="63">
        <f>VLOOKUP($C216,NHLE!$A$1:$P$327,11,0)</f>
        <v>1</v>
      </c>
      <c r="L216" s="63">
        <f>VLOOKUP($C216,NHLE!$A$1:$P$327,12,0)</f>
        <v>2</v>
      </c>
      <c r="M216" s="63">
        <f>VLOOKUP($C216,NHLE!$A$1:$P$327,13,0)</f>
        <v>0</v>
      </c>
      <c r="N216" s="63">
        <f>VLOOKUP($C216,NHLE!$A$1:$P$327,14,0)</f>
        <v>0</v>
      </c>
      <c r="O216" s="63">
        <f>VLOOKUP($C216,NHLE!$A$1:$P$327,15,0)</f>
        <v>0</v>
      </c>
      <c r="P216" s="63">
        <f>VLOOKUP($C216,NHLE!$A$1:$P$327,16,0)</f>
        <v>0</v>
      </c>
      <c r="Q216" s="64"/>
      <c r="R216" s="62">
        <f>VLOOKUP($C216,'HAR Stats'!$E$4:$L$386,2,0)</f>
        <v>2</v>
      </c>
      <c r="S216" s="62">
        <f>VLOOKUP($C216,'HAR Stats'!$E$4:$L$386,3,0)</f>
        <v>1</v>
      </c>
      <c r="T216" s="62">
        <f>VLOOKUP($C216,'HAR Stats'!$E$4:$L$386,4,0)</f>
        <v>0</v>
      </c>
      <c r="U216" s="62">
        <f>VLOOKUP($C216,'HAR Stats'!$E$4:$L$386,5,0)</f>
        <v>0</v>
      </c>
      <c r="V216" s="62">
        <f>VLOOKUP($C216,'HAR Stats'!$E$4:$L$386,6,0)</f>
        <v>0</v>
      </c>
      <c r="W216" s="62">
        <f>VLOOKUP($C216,'HAR Stats'!$E$4:$L$386,7,0)</f>
        <v>0</v>
      </c>
      <c r="X216" s="62">
        <f>VLOOKUP($C216,'HAR Stats'!$E$4:$L$386,8,0)</f>
        <v>0</v>
      </c>
      <c r="Y216" s="62">
        <f t="shared" si="3"/>
        <v>3</v>
      </c>
      <c r="Z216" s="62" t="s">
        <v>673</v>
      </c>
      <c r="AA216" s="63">
        <f>VLOOKUP($C216,'Planning Applications_LBCs'!$B$2:$G$345,2,0)</f>
        <v>487</v>
      </c>
      <c r="AB216" s="63">
        <f>VLOOKUP($C216,'Planning Applications_LBCs'!$B$2:$G$345,3,0)</f>
        <v>-9.4795539033457249E-2</v>
      </c>
      <c r="AC216" s="63">
        <f>VLOOKUP($C216,'Planning Applications_LBCs'!$B$2:$G$345,4,0)</f>
        <v>7</v>
      </c>
      <c r="AD216" s="63">
        <f>VLOOKUP($C216,'Planning Applications_LBCs'!$B$2:$G$345,5,0)</f>
        <v>-0.3</v>
      </c>
      <c r="AE216" s="63">
        <f>VLOOKUP($C216,'Planning Applications_LBCs'!$B$2:$G$345,6,0)</f>
        <v>0</v>
      </c>
      <c r="AF216" s="63">
        <f>VLOOKUP($C216,'LA Staffing'!$A:$D,2,0)</f>
        <v>0.6</v>
      </c>
      <c r="AG216" s="63" t="s">
        <v>1023</v>
      </c>
      <c r="AH216" s="99" t="str">
        <f>VLOOKUP($C216,'LA Staffing'!$A:$D,4,0)</f>
        <v>Advised by Hampshire County Council</v>
      </c>
    </row>
    <row r="217" spans="1:34" ht="17.649999999999999" customHeight="1">
      <c r="A217" s="61" t="s">
        <v>243</v>
      </c>
      <c r="B217" s="61" t="s">
        <v>247</v>
      </c>
      <c r="C217" s="62" t="s">
        <v>299</v>
      </c>
      <c r="D217" s="63">
        <f>VLOOKUP($C217,NHLE!$A$1:$P$327,4,0)</f>
        <v>31</v>
      </c>
      <c r="E217" s="63">
        <f>VLOOKUP($C217,NHLE!$A$1:$P$327,5,0)</f>
        <v>91</v>
      </c>
      <c r="F217" s="63">
        <f>VLOOKUP($C217,NHLE!$A$1:$P$327,6,0)</f>
        <v>1526</v>
      </c>
      <c r="G217" s="63">
        <f>VLOOKUP($C217,NHLE!$A$1:$P$327,7,0)</f>
        <v>1648</v>
      </c>
      <c r="H217" s="63">
        <f>VLOOKUP($C217,NHLE!$A$1:$P$327,8,0)</f>
        <v>25</v>
      </c>
      <c r="I217" s="63">
        <f>VLOOKUP($C217,NHLE!$A$1:$P$327,9,0)</f>
        <v>3</v>
      </c>
      <c r="J217" s="63">
        <f>VLOOKUP($C217,NHLE!$A$1:$P$327,10,0)</f>
        <v>6</v>
      </c>
      <c r="K217" s="63">
        <f>VLOOKUP($C217,NHLE!$A$1:$P$327,11,0)</f>
        <v>8</v>
      </c>
      <c r="L217" s="63">
        <f>VLOOKUP($C217,NHLE!$A$1:$P$327,12,0)</f>
        <v>17</v>
      </c>
      <c r="M217" s="63">
        <f>VLOOKUP($C217,NHLE!$A$1:$P$327,13,0)</f>
        <v>0</v>
      </c>
      <c r="N217" s="63">
        <f>VLOOKUP($C217,NHLE!$A$1:$P$327,14,0)</f>
        <v>0</v>
      </c>
      <c r="O217" s="63">
        <f>VLOOKUP($C217,NHLE!$A$1:$P$327,15,0)</f>
        <v>0</v>
      </c>
      <c r="P217" s="63">
        <f>VLOOKUP($C217,NHLE!$A$1:$P$327,16,0)</f>
        <v>0</v>
      </c>
      <c r="Q217" s="64"/>
      <c r="R217" s="62">
        <f>VLOOKUP($C217,'HAR Stats'!$E$4:$L$386,2,0)</f>
        <v>1</v>
      </c>
      <c r="S217" s="62">
        <f>VLOOKUP($C217,'HAR Stats'!$E$4:$L$386,3,0)</f>
        <v>0</v>
      </c>
      <c r="T217" s="62">
        <f>VLOOKUP($C217,'HAR Stats'!$E$4:$L$386,4,0)</f>
        <v>1</v>
      </c>
      <c r="U217" s="62">
        <f>VLOOKUP($C217,'HAR Stats'!$E$4:$L$386,5,0)</f>
        <v>1</v>
      </c>
      <c r="V217" s="62">
        <f>VLOOKUP($C217,'HAR Stats'!$E$4:$L$386,6,0)</f>
        <v>0</v>
      </c>
      <c r="W217" s="62">
        <f>VLOOKUP($C217,'HAR Stats'!$E$4:$L$386,7,0)</f>
        <v>0</v>
      </c>
      <c r="X217" s="62">
        <f>VLOOKUP($C217,'HAR Stats'!$E$4:$L$386,8,0)</f>
        <v>0</v>
      </c>
      <c r="Y217" s="62">
        <f t="shared" si="3"/>
        <v>3</v>
      </c>
      <c r="Z217" s="62" t="s">
        <v>673</v>
      </c>
      <c r="AA217" s="63">
        <f>VLOOKUP($C217,'Planning Applications_LBCs'!$B$2:$G$345,2,0)</f>
        <v>1715</v>
      </c>
      <c r="AB217" s="63">
        <f>VLOOKUP($C217,'Planning Applications_LBCs'!$B$2:$G$345,3,0)</f>
        <v>4.7008547008547008E-2</v>
      </c>
      <c r="AC217" s="63">
        <f>VLOOKUP($C217,'Planning Applications_LBCs'!$B$2:$G$345,4,0)</f>
        <v>133</v>
      </c>
      <c r="AD217" s="63">
        <f>VLOOKUP($C217,'Planning Applications_LBCs'!$B$2:$G$345,5,0)</f>
        <v>9.9173553719008267E-2</v>
      </c>
      <c r="AE217" s="63">
        <f>VLOOKUP($C217,'Planning Applications_LBCs'!$B$2:$G$345,6,0)</f>
        <v>5</v>
      </c>
      <c r="AF217" s="63">
        <f>VLOOKUP($C217,'LA Staffing'!$A:$D,2,0)</f>
        <v>2.4</v>
      </c>
      <c r="AG217" s="63" t="str">
        <f>VLOOKUP($C217,'LA Staffing'!$A:$D,3,0)</f>
        <v>Up 0.4</v>
      </c>
      <c r="AH217" s="99" t="str">
        <f>VLOOKUP($C217,'LA Staffing'!$A:$D,4,0)</f>
        <v>Advised by Kent County Council</v>
      </c>
    </row>
    <row r="218" spans="1:34" ht="17.649999999999999" customHeight="1">
      <c r="A218" s="61" t="s">
        <v>243</v>
      </c>
      <c r="B218" s="61" t="s">
        <v>247</v>
      </c>
      <c r="C218" s="62" t="s">
        <v>799</v>
      </c>
      <c r="D218" s="63">
        <f>VLOOKUP($C218,NHLE!$A$1:$P$327,4,0)</f>
        <v>30</v>
      </c>
      <c r="E218" s="63">
        <f>VLOOKUP($C218,NHLE!$A$1:$P$327,5,0)</f>
        <v>39</v>
      </c>
      <c r="F218" s="63">
        <f>VLOOKUP($C218,NHLE!$A$1:$P$327,6,0)</f>
        <v>844</v>
      </c>
      <c r="G218" s="63">
        <f>VLOOKUP($C218,NHLE!$A$1:$P$327,7,0)</f>
        <v>913</v>
      </c>
      <c r="H218" s="63">
        <f>VLOOKUP($C218,NHLE!$A$1:$P$327,8,0)</f>
        <v>66</v>
      </c>
      <c r="I218" s="63">
        <f>VLOOKUP($C218,NHLE!$A$1:$P$327,9,0)</f>
        <v>0</v>
      </c>
      <c r="J218" s="63">
        <f>VLOOKUP($C218,NHLE!$A$1:$P$327,10,0)</f>
        <v>1</v>
      </c>
      <c r="K218" s="63">
        <f>VLOOKUP($C218,NHLE!$A$1:$P$327,11,0)</f>
        <v>1</v>
      </c>
      <c r="L218" s="63">
        <f>VLOOKUP($C218,NHLE!$A$1:$P$327,12,0)</f>
        <v>2</v>
      </c>
      <c r="M218" s="63">
        <f>VLOOKUP($C218,NHLE!$A$1:$P$327,13,0)</f>
        <v>0</v>
      </c>
      <c r="N218" s="63">
        <f>VLOOKUP($C218,NHLE!$A$1:$P$327,14,0)</f>
        <v>0</v>
      </c>
      <c r="O218" s="63">
        <f>VLOOKUP($C218,NHLE!$A$1:$P$327,15,0)</f>
        <v>0</v>
      </c>
      <c r="P218" s="63">
        <f>VLOOKUP($C218,NHLE!$A$1:$P$327,16,0)</f>
        <v>1</v>
      </c>
      <c r="Q218" s="64"/>
      <c r="R218" s="62">
        <f>VLOOKUP($C218,'HAR Stats'!$E$4:$L$386,2,0)</f>
        <v>6</v>
      </c>
      <c r="S218" s="62">
        <f>VLOOKUP($C218,'HAR Stats'!$E$4:$L$386,3,0)</f>
        <v>2</v>
      </c>
      <c r="T218" s="62">
        <f>VLOOKUP($C218,'HAR Stats'!$E$4:$L$386,4,0)</f>
        <v>3</v>
      </c>
      <c r="U218" s="62">
        <f>VLOOKUP($C218,'HAR Stats'!$E$4:$L$386,5,0)</f>
        <v>0</v>
      </c>
      <c r="V218" s="62">
        <f>VLOOKUP($C218,'HAR Stats'!$E$4:$L$386,6,0)</f>
        <v>0</v>
      </c>
      <c r="W218" s="62">
        <f>VLOOKUP($C218,'HAR Stats'!$E$4:$L$386,7,0)</f>
        <v>0</v>
      </c>
      <c r="X218" s="62">
        <f>VLOOKUP($C218,'HAR Stats'!$E$4:$L$386,8,0)</f>
        <v>0</v>
      </c>
      <c r="Y218" s="62">
        <f t="shared" si="3"/>
        <v>11</v>
      </c>
      <c r="Z218" s="62" t="s">
        <v>671</v>
      </c>
      <c r="AA218" s="63">
        <f>VLOOKUP($C218,'Planning Applications_LBCs'!$B$2:$G$345,2,0)</f>
        <v>918</v>
      </c>
      <c r="AB218" s="63">
        <f>VLOOKUP($C218,'Planning Applications_LBCs'!$B$2:$G$345,3,0)</f>
        <v>0.18451612903225806</v>
      </c>
      <c r="AC218" s="63">
        <f>VLOOKUP($C218,'Planning Applications_LBCs'!$B$2:$G$345,4,0)</f>
        <v>56</v>
      </c>
      <c r="AD218" s="63">
        <f>VLOOKUP($C218,'Planning Applications_LBCs'!$B$2:$G$345,5,0)</f>
        <v>5.6603773584905662E-2</v>
      </c>
      <c r="AE218" s="63">
        <f>VLOOKUP($C218,'Planning Applications_LBCs'!$B$2:$G$345,6,0)</f>
        <v>3</v>
      </c>
      <c r="AF218" s="63">
        <f>VLOOKUP($C218,'LA Staffing'!$A:$D,2,0)</f>
        <v>0.2</v>
      </c>
      <c r="AG218" s="63" t="s">
        <v>1023</v>
      </c>
      <c r="AH218" s="99" t="str">
        <f>VLOOKUP($C218,'LA Staffing'!$A:$D,4,0)</f>
        <v>Advised by Kent County Council</v>
      </c>
    </row>
    <row r="219" spans="1:34" ht="17.649999999999999" customHeight="1">
      <c r="A219" s="61" t="s">
        <v>243</v>
      </c>
      <c r="B219" s="61" t="s">
        <v>301</v>
      </c>
      <c r="C219" s="62" t="s">
        <v>302</v>
      </c>
      <c r="D219" s="63">
        <f>VLOOKUP($C219,NHLE!$A$1:$P$327,4,0)</f>
        <v>5</v>
      </c>
      <c r="E219" s="63">
        <f>VLOOKUP($C219,NHLE!$A$1:$P$327,5,0)</f>
        <v>7</v>
      </c>
      <c r="F219" s="63">
        <f>VLOOKUP($C219,NHLE!$A$1:$P$327,6,0)</f>
        <v>93</v>
      </c>
      <c r="G219" s="63">
        <f>VLOOKUP($C219,NHLE!$A$1:$P$327,7,0)</f>
        <v>105</v>
      </c>
      <c r="H219" s="63">
        <f>VLOOKUP($C219,NHLE!$A$1:$P$327,8,0)</f>
        <v>2</v>
      </c>
      <c r="I219" s="63">
        <f>VLOOKUP($C219,NHLE!$A$1:$P$327,9,0)</f>
        <v>0</v>
      </c>
      <c r="J219" s="63">
        <f>VLOOKUP($C219,NHLE!$A$1:$P$327,10,0)</f>
        <v>0</v>
      </c>
      <c r="K219" s="63">
        <f>VLOOKUP($C219,NHLE!$A$1:$P$327,11,0)</f>
        <v>3</v>
      </c>
      <c r="L219" s="63">
        <f>VLOOKUP($C219,NHLE!$A$1:$P$327,12,0)</f>
        <v>3</v>
      </c>
      <c r="M219" s="63">
        <f>VLOOKUP($C219,NHLE!$A$1:$P$327,13,0)</f>
        <v>0</v>
      </c>
      <c r="N219" s="63">
        <f>VLOOKUP($C219,NHLE!$A$1:$P$327,14,0)</f>
        <v>0</v>
      </c>
      <c r="O219" s="63">
        <f>VLOOKUP($C219,NHLE!$A$1:$P$327,15,0)</f>
        <v>0</v>
      </c>
      <c r="P219" s="63">
        <f>VLOOKUP($C219,NHLE!$A$1:$P$327,16,0)</f>
        <v>0</v>
      </c>
      <c r="Q219" s="64"/>
      <c r="R219" s="62">
        <f>VLOOKUP($C219,'HAR Stats'!$E$4:$L$386,2,0)</f>
        <v>0</v>
      </c>
      <c r="S219" s="62">
        <f>VLOOKUP($C219,'HAR Stats'!$E$4:$L$386,3,0)</f>
        <v>0</v>
      </c>
      <c r="T219" s="62">
        <f>VLOOKUP($C219,'HAR Stats'!$E$4:$L$386,4,0)</f>
        <v>0</v>
      </c>
      <c r="U219" s="62">
        <f>VLOOKUP($C219,'HAR Stats'!$E$4:$L$386,5,0)</f>
        <v>0</v>
      </c>
      <c r="V219" s="62">
        <f>VLOOKUP($C219,'HAR Stats'!$E$4:$L$386,6,0)</f>
        <v>0</v>
      </c>
      <c r="W219" s="62">
        <f>VLOOKUP($C219,'HAR Stats'!$E$4:$L$386,7,0)</f>
        <v>0</v>
      </c>
      <c r="X219" s="62">
        <f>VLOOKUP($C219,'HAR Stats'!$E$4:$L$386,8,0)</f>
        <v>0</v>
      </c>
      <c r="Y219" s="62">
        <f t="shared" si="3"/>
        <v>0</v>
      </c>
      <c r="Z219" s="62" t="s">
        <v>673</v>
      </c>
      <c r="AA219" s="63">
        <f>VLOOKUP($C219,'Planning Applications_LBCs'!$B$2:$G$345,2,0)</f>
        <v>860</v>
      </c>
      <c r="AB219" s="63">
        <f>VLOOKUP($C219,'Planning Applications_LBCs'!$B$2:$G$345,3,0)</f>
        <v>1.2956419316843345E-2</v>
      </c>
      <c r="AC219" s="63">
        <f>VLOOKUP($C219,'Planning Applications_LBCs'!$B$2:$G$345,4,0)</f>
        <v>8</v>
      </c>
      <c r="AD219" s="63">
        <f>VLOOKUP($C219,'Planning Applications_LBCs'!$B$2:$G$345,5,0)</f>
        <v>0.33333333333333331</v>
      </c>
      <c r="AE219" s="63">
        <f>VLOOKUP($C219,'Planning Applications_LBCs'!$B$2:$G$345,6,0)</f>
        <v>0</v>
      </c>
      <c r="AF219" s="63">
        <f>VLOOKUP($C219,'LA Staffing'!$A:$D,2,0)</f>
        <v>0</v>
      </c>
      <c r="AG219" s="63" t="s">
        <v>1023</v>
      </c>
      <c r="AH219" s="99" t="str">
        <f>VLOOKUP($C219,'LA Staffing'!$A:$D,4,0)</f>
        <v>Advised by Berkshire Archaeology</v>
      </c>
    </row>
    <row r="220" spans="1:34" ht="17.649999999999999" customHeight="1">
      <c r="A220" s="61" t="s">
        <v>243</v>
      </c>
      <c r="B220" s="61" t="s">
        <v>249</v>
      </c>
      <c r="C220" s="62" t="s">
        <v>303</v>
      </c>
      <c r="D220" s="63">
        <f>VLOOKUP($C220,NHLE!$A$1:$P$327,4,0)</f>
        <v>20</v>
      </c>
      <c r="E220" s="63">
        <f>VLOOKUP($C220,NHLE!$A$1:$P$327,5,0)</f>
        <v>30</v>
      </c>
      <c r="F220" s="63">
        <f>VLOOKUP($C220,NHLE!$A$1:$P$327,6,0)</f>
        <v>671</v>
      </c>
      <c r="G220" s="63">
        <f>VLOOKUP($C220,NHLE!$A$1:$P$327,7,0)</f>
        <v>721</v>
      </c>
      <c r="H220" s="63">
        <f>VLOOKUP($C220,NHLE!$A$1:$P$327,8,0)</f>
        <v>11</v>
      </c>
      <c r="I220" s="63">
        <f>VLOOKUP($C220,NHLE!$A$1:$P$327,9,0)</f>
        <v>2</v>
      </c>
      <c r="J220" s="63">
        <f>VLOOKUP($C220,NHLE!$A$1:$P$327,10,0)</f>
        <v>2</v>
      </c>
      <c r="K220" s="63">
        <f>VLOOKUP($C220,NHLE!$A$1:$P$327,11,0)</f>
        <v>10</v>
      </c>
      <c r="L220" s="63">
        <f>VLOOKUP($C220,NHLE!$A$1:$P$327,12,0)</f>
        <v>14</v>
      </c>
      <c r="M220" s="63">
        <f>VLOOKUP($C220,NHLE!$A$1:$P$327,13,0)</f>
        <v>0</v>
      </c>
      <c r="N220" s="63">
        <f>VLOOKUP($C220,NHLE!$A$1:$P$327,14,0)</f>
        <v>0</v>
      </c>
      <c r="O220" s="63">
        <f>VLOOKUP($C220,NHLE!$A$1:$P$327,15,0)</f>
        <v>0</v>
      </c>
      <c r="P220" s="63">
        <f>VLOOKUP($C220,NHLE!$A$1:$P$327,16,0)</f>
        <v>0</v>
      </c>
      <c r="Q220" s="64"/>
      <c r="R220" s="62">
        <f>VLOOKUP($C220,'HAR Stats'!$E$4:$L$386,2,0)</f>
        <v>1</v>
      </c>
      <c r="S220" s="62">
        <f>VLOOKUP($C220,'HAR Stats'!$E$4:$L$386,3,0)</f>
        <v>0</v>
      </c>
      <c r="T220" s="62">
        <f>VLOOKUP($C220,'HAR Stats'!$E$4:$L$386,4,0)</f>
        <v>0</v>
      </c>
      <c r="U220" s="62">
        <f>VLOOKUP($C220,'HAR Stats'!$E$4:$L$386,5,0)</f>
        <v>0</v>
      </c>
      <c r="V220" s="62">
        <f>VLOOKUP($C220,'HAR Stats'!$E$4:$L$386,6,0)</f>
        <v>0</v>
      </c>
      <c r="W220" s="62">
        <f>VLOOKUP($C220,'HAR Stats'!$E$4:$L$386,7,0)</f>
        <v>0</v>
      </c>
      <c r="X220" s="62">
        <f>VLOOKUP($C220,'HAR Stats'!$E$4:$L$386,8,0)</f>
        <v>0</v>
      </c>
      <c r="Y220" s="62">
        <f t="shared" si="3"/>
        <v>1</v>
      </c>
      <c r="Z220" s="62" t="s">
        <v>673</v>
      </c>
      <c r="AA220" s="63">
        <f>VLOOKUP($C220,'Planning Applications_LBCs'!$B$2:$G$345,2,0)</f>
        <v>1184</v>
      </c>
      <c r="AB220" s="63">
        <f>VLOOKUP($C220,'Planning Applications_LBCs'!$B$2:$G$345,3,0)</f>
        <v>-0.10641509433962264</v>
      </c>
      <c r="AC220" s="63">
        <f>VLOOKUP($C220,'Planning Applications_LBCs'!$B$2:$G$345,4,0)</f>
        <v>70</v>
      </c>
      <c r="AD220" s="63">
        <f>VLOOKUP($C220,'Planning Applications_LBCs'!$B$2:$G$345,5,0)</f>
        <v>0.16666666666666666</v>
      </c>
      <c r="AE220" s="63">
        <f>VLOOKUP($C220,'Planning Applications_LBCs'!$B$2:$G$345,6,0)</f>
        <v>6</v>
      </c>
      <c r="AF220" s="63">
        <f>VLOOKUP($C220,'LA Staffing'!$A:$D,2,0)</f>
        <v>0.75</v>
      </c>
      <c r="AG220" s="63" t="str">
        <f>VLOOKUP($C220,'LA Staffing'!$A:$D,3,0)</f>
        <v>Up 0.25</v>
      </c>
      <c r="AH220" s="99" t="str">
        <f>VLOOKUP($C220,'LA Staffing'!$A:$D,4,0)</f>
        <v>Advised by Buckinghamshire County Council</v>
      </c>
    </row>
    <row r="221" spans="1:34" ht="17.649999999999999" customHeight="1">
      <c r="A221" s="61" t="s">
        <v>243</v>
      </c>
      <c r="B221" s="61" t="s">
        <v>256</v>
      </c>
      <c r="C221" s="62" t="s">
        <v>304</v>
      </c>
      <c r="D221" s="63">
        <f>VLOOKUP($C221,NHLE!$A$1:$P$327,4,0)</f>
        <v>61</v>
      </c>
      <c r="E221" s="63">
        <f>VLOOKUP($C221,NHLE!$A$1:$P$327,5,0)</f>
        <v>180</v>
      </c>
      <c r="F221" s="63">
        <f>VLOOKUP($C221,NHLE!$A$1:$P$327,6,0)</f>
        <v>3048</v>
      </c>
      <c r="G221" s="63">
        <f>VLOOKUP($C221,NHLE!$A$1:$P$327,7,0)</f>
        <v>3289</v>
      </c>
      <c r="H221" s="63">
        <f>VLOOKUP($C221,NHLE!$A$1:$P$327,8,0)</f>
        <v>52</v>
      </c>
      <c r="I221" s="63">
        <f>VLOOKUP($C221,NHLE!$A$1:$P$327,9,0)</f>
        <v>2</v>
      </c>
      <c r="J221" s="63">
        <f>VLOOKUP($C221,NHLE!$A$1:$P$327,10,0)</f>
        <v>5</v>
      </c>
      <c r="K221" s="63">
        <f>VLOOKUP($C221,NHLE!$A$1:$P$327,11,0)</f>
        <v>6</v>
      </c>
      <c r="L221" s="63">
        <f>VLOOKUP($C221,NHLE!$A$1:$P$327,12,0)</f>
        <v>13</v>
      </c>
      <c r="M221" s="63">
        <f>VLOOKUP($C221,NHLE!$A$1:$P$327,13,0)</f>
        <v>0</v>
      </c>
      <c r="N221" s="63">
        <f>VLOOKUP($C221,NHLE!$A$1:$P$327,14,0)</f>
        <v>0</v>
      </c>
      <c r="O221" s="63">
        <f>VLOOKUP($C221,NHLE!$A$1:$P$327,15,0)</f>
        <v>1</v>
      </c>
      <c r="P221" s="63">
        <f>VLOOKUP($C221,NHLE!$A$1:$P$327,16,0)</f>
        <v>0</v>
      </c>
      <c r="Q221" s="64"/>
      <c r="R221" s="62">
        <f>VLOOKUP($C221,'HAR Stats'!$E$4:$L$386,2,0)</f>
        <v>4</v>
      </c>
      <c r="S221" s="62">
        <f>VLOOKUP($C221,'HAR Stats'!$E$4:$L$386,3,0)</f>
        <v>2</v>
      </c>
      <c r="T221" s="62">
        <f>VLOOKUP($C221,'HAR Stats'!$E$4:$L$386,4,0)</f>
        <v>8</v>
      </c>
      <c r="U221" s="62">
        <f>VLOOKUP($C221,'HAR Stats'!$E$4:$L$386,5,0)</f>
        <v>0</v>
      </c>
      <c r="V221" s="62">
        <f>VLOOKUP($C221,'HAR Stats'!$E$4:$L$386,6,0)</f>
        <v>0</v>
      </c>
      <c r="W221" s="62">
        <f>VLOOKUP($C221,'HAR Stats'!$E$4:$L$386,7,0)</f>
        <v>0</v>
      </c>
      <c r="X221" s="62">
        <f>VLOOKUP($C221,'HAR Stats'!$E$4:$L$386,8,0)</f>
        <v>0</v>
      </c>
      <c r="Y221" s="62">
        <f t="shared" si="3"/>
        <v>14</v>
      </c>
      <c r="Z221" s="62" t="s">
        <v>671</v>
      </c>
      <c r="AA221" s="63">
        <f>VLOOKUP($C221,'Planning Applications_LBCs'!$B$2:$G$345,2,0)</f>
        <v>2109</v>
      </c>
      <c r="AB221" s="63">
        <f>VLOOKUP($C221,'Planning Applications_LBCs'!$B$2:$G$345,3,0)</f>
        <v>8.126195028680689E-3</v>
      </c>
      <c r="AC221" s="63">
        <f>VLOOKUP($C221,'Planning Applications_LBCs'!$B$2:$G$345,4,0)</f>
        <v>233</v>
      </c>
      <c r="AD221" s="63">
        <f>VLOOKUP($C221,'Planning Applications_LBCs'!$B$2:$G$345,5,0)</f>
        <v>-0.13703703703703704</v>
      </c>
      <c r="AE221" s="63">
        <f>VLOOKUP($C221,'Planning Applications_LBCs'!$B$2:$G$345,6,0)</f>
        <v>10</v>
      </c>
      <c r="AF221" s="63">
        <f>VLOOKUP($C221,'LA Staffing'!$A:$D,2,0)</f>
        <v>2</v>
      </c>
      <c r="AG221" s="63" t="s">
        <v>1023</v>
      </c>
      <c r="AH221" s="99" t="str">
        <f>VLOOKUP($C221,'LA Staffing'!$A:$D,4,0)</f>
        <v>Advised by Oxfordshire County Council</v>
      </c>
    </row>
    <row r="222" spans="1:34" ht="17.649999999999999" customHeight="1">
      <c r="A222" s="61" t="s">
        <v>243</v>
      </c>
      <c r="B222" s="61" t="s">
        <v>271</v>
      </c>
      <c r="C222" s="62" t="s">
        <v>305</v>
      </c>
      <c r="D222" s="63">
        <f>VLOOKUP($C222,NHLE!$A$1:$P$327,4,0)</f>
        <v>3</v>
      </c>
      <c r="E222" s="63">
        <f>VLOOKUP($C222,NHLE!$A$1:$P$327,5,0)</f>
        <v>12</v>
      </c>
      <c r="F222" s="63">
        <f>VLOOKUP($C222,NHLE!$A$1:$P$327,6,0)</f>
        <v>188</v>
      </c>
      <c r="G222" s="63">
        <f>VLOOKUP($C222,NHLE!$A$1:$P$327,7,0)</f>
        <v>203</v>
      </c>
      <c r="H222" s="63">
        <f>VLOOKUP($C222,NHLE!$A$1:$P$327,8,0)</f>
        <v>5</v>
      </c>
      <c r="I222" s="63">
        <f>VLOOKUP($C222,NHLE!$A$1:$P$327,9,0)</f>
        <v>0</v>
      </c>
      <c r="J222" s="63">
        <f>VLOOKUP($C222,NHLE!$A$1:$P$327,10,0)</f>
        <v>0</v>
      </c>
      <c r="K222" s="63">
        <f>VLOOKUP($C222,NHLE!$A$1:$P$327,11,0)</f>
        <v>0</v>
      </c>
      <c r="L222" s="63">
        <f>VLOOKUP($C222,NHLE!$A$1:$P$327,12,0)</f>
        <v>0</v>
      </c>
      <c r="M222" s="63">
        <f>VLOOKUP($C222,NHLE!$A$1:$P$327,13,0)</f>
        <v>0</v>
      </c>
      <c r="N222" s="63">
        <f>VLOOKUP($C222,NHLE!$A$1:$P$327,14,0)</f>
        <v>0</v>
      </c>
      <c r="O222" s="63">
        <f>VLOOKUP($C222,NHLE!$A$1:$P$327,15,0)</f>
        <v>0</v>
      </c>
      <c r="P222" s="63">
        <f>VLOOKUP($C222,NHLE!$A$1:$P$327,16,0)</f>
        <v>0</v>
      </c>
      <c r="Q222" s="64"/>
      <c r="R222" s="62">
        <f>VLOOKUP($C222,'HAR Stats'!$E$4:$L$386,2,0)</f>
        <v>0</v>
      </c>
      <c r="S222" s="62">
        <f>VLOOKUP($C222,'HAR Stats'!$E$4:$L$386,3,0)</f>
        <v>1</v>
      </c>
      <c r="T222" s="62">
        <f>VLOOKUP($C222,'HAR Stats'!$E$4:$L$386,4,0)</f>
        <v>0</v>
      </c>
      <c r="U222" s="62">
        <f>VLOOKUP($C222,'HAR Stats'!$E$4:$L$386,5,0)</f>
        <v>0</v>
      </c>
      <c r="V222" s="62">
        <f>VLOOKUP($C222,'HAR Stats'!$E$4:$L$386,6,0)</f>
        <v>0</v>
      </c>
      <c r="W222" s="62">
        <f>VLOOKUP($C222,'HAR Stats'!$E$4:$L$386,7,0)</f>
        <v>0</v>
      </c>
      <c r="X222" s="62">
        <f>VLOOKUP($C222,'HAR Stats'!$E$4:$L$386,8,0)</f>
        <v>0</v>
      </c>
      <c r="Y222" s="62">
        <f t="shared" si="3"/>
        <v>1</v>
      </c>
      <c r="Z222" s="62" t="s">
        <v>671</v>
      </c>
      <c r="AA222" s="63">
        <f>VLOOKUP($C222,'Planning Applications_LBCs'!$B$2:$G$345,2,0)</f>
        <v>808</v>
      </c>
      <c r="AB222" s="63">
        <f>VLOOKUP($C222,'Planning Applications_LBCs'!$B$2:$G$345,3,0)</f>
        <v>-8.9064261555806087E-2</v>
      </c>
      <c r="AC222" s="63">
        <f>VLOOKUP($C222,'Planning Applications_LBCs'!$B$2:$G$345,4,0)</f>
        <v>12</v>
      </c>
      <c r="AD222" s="63">
        <f>VLOOKUP($C222,'Planning Applications_LBCs'!$B$2:$G$345,5,0)</f>
        <v>-0.2</v>
      </c>
      <c r="AE222" s="63">
        <f>VLOOKUP($C222,'Planning Applications_LBCs'!$B$2:$G$345,6,0)</f>
        <v>0</v>
      </c>
      <c r="AF222" s="63">
        <f>VLOOKUP($C222,'LA Staffing'!$A:$D,2,0)</f>
        <v>0.15</v>
      </c>
      <c r="AG222" s="63" t="s">
        <v>1023</v>
      </c>
      <c r="AH222" s="99" t="str">
        <f>VLOOKUP($C222,'LA Staffing'!$A:$D,4,0)</f>
        <v>Advised by Surrey County Council</v>
      </c>
    </row>
    <row r="223" spans="1:34" ht="17.649999999999999" customHeight="1">
      <c r="A223" s="61" t="s">
        <v>243</v>
      </c>
      <c r="B223" s="61" t="s">
        <v>271</v>
      </c>
      <c r="C223" s="62" t="s">
        <v>306</v>
      </c>
      <c r="D223" s="63">
        <f>VLOOKUP($C223,NHLE!$A$1:$P$327,4,0)</f>
        <v>1</v>
      </c>
      <c r="E223" s="63">
        <f>VLOOKUP($C223,NHLE!$A$1:$P$327,5,0)</f>
        <v>5</v>
      </c>
      <c r="F223" s="63">
        <f>VLOOKUP($C223,NHLE!$A$1:$P$327,6,0)</f>
        <v>180</v>
      </c>
      <c r="G223" s="63">
        <f>VLOOKUP($C223,NHLE!$A$1:$P$327,7,0)</f>
        <v>186</v>
      </c>
      <c r="H223" s="63">
        <f>VLOOKUP($C223,NHLE!$A$1:$P$327,8,0)</f>
        <v>4</v>
      </c>
      <c r="I223" s="63">
        <f>VLOOKUP($C223,NHLE!$A$1:$P$327,9,0)</f>
        <v>0</v>
      </c>
      <c r="J223" s="63">
        <f>VLOOKUP($C223,NHLE!$A$1:$P$327,10,0)</f>
        <v>0</v>
      </c>
      <c r="K223" s="63">
        <f>VLOOKUP($C223,NHLE!$A$1:$P$327,11,0)</f>
        <v>2</v>
      </c>
      <c r="L223" s="63">
        <f>VLOOKUP($C223,NHLE!$A$1:$P$327,12,0)</f>
        <v>2</v>
      </c>
      <c r="M223" s="63">
        <f>VLOOKUP($C223,NHLE!$A$1:$P$327,13,0)</f>
        <v>0</v>
      </c>
      <c r="N223" s="63">
        <f>VLOOKUP($C223,NHLE!$A$1:$P$327,14,0)</f>
        <v>0</v>
      </c>
      <c r="O223" s="63">
        <f>VLOOKUP($C223,NHLE!$A$1:$P$327,15,0)</f>
        <v>0</v>
      </c>
      <c r="P223" s="63">
        <f>VLOOKUP($C223,NHLE!$A$1:$P$327,16,0)</f>
        <v>0</v>
      </c>
      <c r="Q223" s="64"/>
      <c r="R223" s="62">
        <f>VLOOKUP($C223,'HAR Stats'!$E$4:$L$386,2,0)</f>
        <v>0</v>
      </c>
      <c r="S223" s="62">
        <f>VLOOKUP($C223,'HAR Stats'!$E$4:$L$386,3,0)</f>
        <v>0</v>
      </c>
      <c r="T223" s="62">
        <f>VLOOKUP($C223,'HAR Stats'!$E$4:$L$386,4,0)</f>
        <v>0</v>
      </c>
      <c r="U223" s="62">
        <f>VLOOKUP($C223,'HAR Stats'!$E$4:$L$386,5,0)</f>
        <v>0</v>
      </c>
      <c r="V223" s="62">
        <f>VLOOKUP($C223,'HAR Stats'!$E$4:$L$386,6,0)</f>
        <v>0</v>
      </c>
      <c r="W223" s="62">
        <f>VLOOKUP($C223,'HAR Stats'!$E$4:$L$386,7,0)</f>
        <v>0</v>
      </c>
      <c r="X223" s="62">
        <f>VLOOKUP($C223,'HAR Stats'!$E$4:$L$386,8,0)</f>
        <v>0</v>
      </c>
      <c r="Y223" s="62">
        <f t="shared" si="3"/>
        <v>0</v>
      </c>
      <c r="Z223" s="62" t="s">
        <v>673</v>
      </c>
      <c r="AA223" s="63">
        <f>VLOOKUP($C223,'Planning Applications_LBCs'!$B$2:$G$345,2,0)</f>
        <v>895</v>
      </c>
      <c r="AB223" s="63">
        <f>VLOOKUP($C223,'Planning Applications_LBCs'!$B$2:$G$345,3,0)</f>
        <v>6.0426540284360189E-2</v>
      </c>
      <c r="AC223" s="63">
        <f>VLOOKUP($C223,'Planning Applications_LBCs'!$B$2:$G$345,4,0)</f>
        <v>5</v>
      </c>
      <c r="AD223" s="63">
        <f>VLOOKUP($C223,'Planning Applications_LBCs'!$B$2:$G$345,5,0)</f>
        <v>-0.375</v>
      </c>
      <c r="AE223" s="63">
        <f>VLOOKUP($C223,'Planning Applications_LBCs'!$B$2:$G$345,6,0)</f>
        <v>0</v>
      </c>
      <c r="AF223" s="63">
        <f>VLOOKUP($C223,'LA Staffing'!$A:$D,2,0)</f>
        <v>0.1</v>
      </c>
      <c r="AG223" s="63" t="s">
        <v>1023</v>
      </c>
      <c r="AH223" s="99" t="str">
        <f>VLOOKUP($C223,'LA Staffing'!$A:$D,4,0)</f>
        <v>Advised by Surrey County Council</v>
      </c>
    </row>
    <row r="224" spans="1:34" ht="17.649999999999999" customHeight="1">
      <c r="A224" s="61" t="s">
        <v>243</v>
      </c>
      <c r="B224" s="61" t="s">
        <v>247</v>
      </c>
      <c r="C224" s="62" t="s">
        <v>307</v>
      </c>
      <c r="D224" s="63">
        <f>VLOOKUP($C224,NHLE!$A$1:$P$327,4,0)</f>
        <v>37</v>
      </c>
      <c r="E224" s="63">
        <f>VLOOKUP($C224,NHLE!$A$1:$P$327,5,0)</f>
        <v>91</v>
      </c>
      <c r="F224" s="63">
        <f>VLOOKUP($C224,NHLE!$A$1:$P$327,6,0)</f>
        <v>1312</v>
      </c>
      <c r="G224" s="63">
        <f>VLOOKUP($C224,NHLE!$A$1:$P$327,7,0)</f>
        <v>1440</v>
      </c>
      <c r="H224" s="63">
        <f>VLOOKUP($C224,NHLE!$A$1:$P$327,8,0)</f>
        <v>22</v>
      </c>
      <c r="I224" s="63">
        <f>VLOOKUP($C224,NHLE!$A$1:$P$327,9,0)</f>
        <v>0</v>
      </c>
      <c r="J224" s="63">
        <f>VLOOKUP($C224,NHLE!$A$1:$P$327,10,0)</f>
        <v>0</v>
      </c>
      <c r="K224" s="63">
        <f>VLOOKUP($C224,NHLE!$A$1:$P$327,11,0)</f>
        <v>4</v>
      </c>
      <c r="L224" s="63">
        <f>VLOOKUP($C224,NHLE!$A$1:$P$327,12,0)</f>
        <v>4</v>
      </c>
      <c r="M224" s="63">
        <f>VLOOKUP($C224,NHLE!$A$1:$P$327,13,0)</f>
        <v>0</v>
      </c>
      <c r="N224" s="63">
        <f>VLOOKUP($C224,NHLE!$A$1:$P$327,14,0)</f>
        <v>0</v>
      </c>
      <c r="O224" s="63">
        <f>VLOOKUP($C224,NHLE!$A$1:$P$327,15,0)</f>
        <v>0</v>
      </c>
      <c r="P224" s="63">
        <f>VLOOKUP($C224,NHLE!$A$1:$P$327,16,0)</f>
        <v>0</v>
      </c>
      <c r="Q224" s="64"/>
      <c r="R224" s="62">
        <f>VLOOKUP($C224,'HAR Stats'!$E$4:$L$386,2,0)</f>
        <v>6</v>
      </c>
      <c r="S224" s="62">
        <f>VLOOKUP($C224,'HAR Stats'!$E$4:$L$386,3,0)</f>
        <v>4</v>
      </c>
      <c r="T224" s="62">
        <f>VLOOKUP($C224,'HAR Stats'!$E$4:$L$386,4,0)</f>
        <v>0</v>
      </c>
      <c r="U224" s="62">
        <f>VLOOKUP($C224,'HAR Stats'!$E$4:$L$386,5,0)</f>
        <v>0</v>
      </c>
      <c r="V224" s="62">
        <f>VLOOKUP($C224,'HAR Stats'!$E$4:$L$386,6,0)</f>
        <v>0</v>
      </c>
      <c r="W224" s="62">
        <f>VLOOKUP($C224,'HAR Stats'!$E$4:$L$386,7,0)</f>
        <v>0</v>
      </c>
      <c r="X224" s="62">
        <f>VLOOKUP($C224,'HAR Stats'!$E$4:$L$386,8,0)</f>
        <v>8</v>
      </c>
      <c r="Y224" s="62">
        <f t="shared" si="3"/>
        <v>18</v>
      </c>
      <c r="Z224" s="62" t="s">
        <v>671</v>
      </c>
      <c r="AA224" s="63">
        <f>VLOOKUP($C224,'Planning Applications_LBCs'!$B$2:$G$345,2,0)</f>
        <v>1051</v>
      </c>
      <c r="AB224" s="63">
        <f>VLOOKUP($C224,'Planning Applications_LBCs'!$B$2:$G$345,3,0)</f>
        <v>4.7856430707876374E-2</v>
      </c>
      <c r="AC224" s="63">
        <f>VLOOKUP($C224,'Planning Applications_LBCs'!$B$2:$G$345,4,0)</f>
        <v>102</v>
      </c>
      <c r="AD224" s="63">
        <f>VLOOKUP($C224,'Planning Applications_LBCs'!$B$2:$G$345,5,0)</f>
        <v>0.52238805970149249</v>
      </c>
      <c r="AE224" s="63">
        <f>VLOOKUP($C224,'Planning Applications_LBCs'!$B$2:$G$345,6,0)</f>
        <v>0</v>
      </c>
      <c r="AF224" s="63">
        <f>VLOOKUP($C224,'LA Staffing'!$A:$D,2,0)</f>
        <v>2</v>
      </c>
      <c r="AG224" s="63" t="str">
        <f>VLOOKUP($C224,'LA Staffing'!$A:$D,3,0)</f>
        <v>Down 0.4</v>
      </c>
      <c r="AH224" s="99" t="str">
        <f>VLOOKUP($C224,'LA Staffing'!$A:$D,4,0)</f>
        <v>Advised by Kent County Council</v>
      </c>
    </row>
    <row r="225" spans="1:34" ht="17.649999999999999" customHeight="1">
      <c r="A225" s="61" t="s">
        <v>243</v>
      </c>
      <c r="B225" s="61" t="s">
        <v>271</v>
      </c>
      <c r="C225" s="62" t="s">
        <v>308</v>
      </c>
      <c r="D225" s="63">
        <f>VLOOKUP($C225,NHLE!$A$1:$P$327,4,0)</f>
        <v>20</v>
      </c>
      <c r="E225" s="63">
        <f>VLOOKUP($C225,NHLE!$A$1:$P$327,5,0)</f>
        <v>52</v>
      </c>
      <c r="F225" s="63">
        <f>VLOOKUP($C225,NHLE!$A$1:$P$327,6,0)</f>
        <v>525</v>
      </c>
      <c r="G225" s="63">
        <f>VLOOKUP($C225,NHLE!$A$1:$P$327,7,0)</f>
        <v>597</v>
      </c>
      <c r="H225" s="63">
        <f>VLOOKUP($C225,NHLE!$A$1:$P$327,8,0)</f>
        <v>23</v>
      </c>
      <c r="I225" s="63">
        <f>VLOOKUP($C225,NHLE!$A$1:$P$327,9,0)</f>
        <v>0</v>
      </c>
      <c r="J225" s="63">
        <f>VLOOKUP($C225,NHLE!$A$1:$P$327,10,0)</f>
        <v>0</v>
      </c>
      <c r="K225" s="63">
        <f>VLOOKUP($C225,NHLE!$A$1:$P$327,11,0)</f>
        <v>2</v>
      </c>
      <c r="L225" s="63">
        <f>VLOOKUP($C225,NHLE!$A$1:$P$327,12,0)</f>
        <v>2</v>
      </c>
      <c r="M225" s="63">
        <f>VLOOKUP($C225,NHLE!$A$1:$P$327,13,0)</f>
        <v>0</v>
      </c>
      <c r="N225" s="63">
        <f>VLOOKUP($C225,NHLE!$A$1:$P$327,14,0)</f>
        <v>0</v>
      </c>
      <c r="O225" s="63">
        <f>VLOOKUP($C225,NHLE!$A$1:$P$327,15,0)</f>
        <v>0</v>
      </c>
      <c r="P225" s="63">
        <f>VLOOKUP($C225,NHLE!$A$1:$P$327,16,0)</f>
        <v>0</v>
      </c>
      <c r="Q225" s="64"/>
      <c r="R225" s="62">
        <f>VLOOKUP($C225,'HAR Stats'!$E$4:$L$386,2,0)</f>
        <v>1</v>
      </c>
      <c r="S225" s="62">
        <f>VLOOKUP($C225,'HAR Stats'!$E$4:$L$386,3,0)</f>
        <v>1</v>
      </c>
      <c r="T225" s="62">
        <f>VLOOKUP($C225,'HAR Stats'!$E$4:$L$386,4,0)</f>
        <v>1</v>
      </c>
      <c r="U225" s="62">
        <f>VLOOKUP($C225,'HAR Stats'!$E$4:$L$386,5,0)</f>
        <v>0</v>
      </c>
      <c r="V225" s="62">
        <f>VLOOKUP($C225,'HAR Stats'!$E$4:$L$386,6,0)</f>
        <v>0</v>
      </c>
      <c r="W225" s="62">
        <f>VLOOKUP($C225,'HAR Stats'!$E$4:$L$386,7,0)</f>
        <v>0</v>
      </c>
      <c r="X225" s="62">
        <f>VLOOKUP($C225,'HAR Stats'!$E$4:$L$386,8,0)</f>
        <v>0</v>
      </c>
      <c r="Y225" s="62">
        <f t="shared" si="3"/>
        <v>3</v>
      </c>
      <c r="Z225" s="62" t="s">
        <v>673</v>
      </c>
      <c r="AA225" s="63">
        <f>VLOOKUP($C225,'Planning Applications_LBCs'!$B$2:$G$345,2,0)</f>
        <v>1083</v>
      </c>
      <c r="AB225" s="63">
        <f>VLOOKUP($C225,'Planning Applications_LBCs'!$B$2:$G$345,3,0)</f>
        <v>-2.5202520252025202E-2</v>
      </c>
      <c r="AC225" s="63">
        <f>VLOOKUP($C225,'Planning Applications_LBCs'!$B$2:$G$345,4,0)</f>
        <v>26</v>
      </c>
      <c r="AD225" s="63">
        <f>VLOOKUP($C225,'Planning Applications_LBCs'!$B$2:$G$345,5,0)</f>
        <v>-0.21212121212121213</v>
      </c>
      <c r="AE225" s="63">
        <f>VLOOKUP($C225,'Planning Applications_LBCs'!$B$2:$G$345,6,0)</f>
        <v>0</v>
      </c>
      <c r="AF225" s="63">
        <f>VLOOKUP($C225,'LA Staffing'!$A:$D,2,0)</f>
        <v>0.6</v>
      </c>
      <c r="AG225" s="63" t="s">
        <v>1023</v>
      </c>
      <c r="AH225" s="99" t="str">
        <f>VLOOKUP($C225,'LA Staffing'!$A:$D,4,0)</f>
        <v>Advised by Surrey County Council</v>
      </c>
    </row>
    <row r="226" spans="1:34" ht="17.649999999999999" customHeight="1">
      <c r="A226" s="61" t="s">
        <v>243</v>
      </c>
      <c r="B226" s="61" t="s">
        <v>251</v>
      </c>
      <c r="C226" s="62" t="s">
        <v>309</v>
      </c>
      <c r="D226" s="63">
        <f>VLOOKUP($C226,NHLE!$A$1:$P$327,4,0)</f>
        <v>21</v>
      </c>
      <c r="E226" s="63">
        <f>VLOOKUP($C226,NHLE!$A$1:$P$327,5,0)</f>
        <v>98</v>
      </c>
      <c r="F226" s="63">
        <f>VLOOKUP($C226,NHLE!$A$1:$P$327,6,0)</f>
        <v>1975</v>
      </c>
      <c r="G226" s="63">
        <f>VLOOKUP($C226,NHLE!$A$1:$P$327,7,0)</f>
        <v>2094</v>
      </c>
      <c r="H226" s="63">
        <f>VLOOKUP($C226,NHLE!$A$1:$P$327,8,0)</f>
        <v>96</v>
      </c>
      <c r="I226" s="63">
        <f>VLOOKUP($C226,NHLE!$A$1:$P$327,9,0)</f>
        <v>0</v>
      </c>
      <c r="J226" s="63">
        <f>VLOOKUP($C226,NHLE!$A$1:$P$327,10,0)</f>
        <v>3</v>
      </c>
      <c r="K226" s="63">
        <f>VLOOKUP($C226,NHLE!$A$1:$P$327,11,0)</f>
        <v>6</v>
      </c>
      <c r="L226" s="63">
        <f>VLOOKUP($C226,NHLE!$A$1:$P$327,12,0)</f>
        <v>9</v>
      </c>
      <c r="M226" s="63">
        <f>VLOOKUP($C226,NHLE!$A$1:$P$327,13,0)</f>
        <v>0</v>
      </c>
      <c r="N226" s="63">
        <f>VLOOKUP($C226,NHLE!$A$1:$P$327,14,0)</f>
        <v>0</v>
      </c>
      <c r="O226" s="63">
        <f>VLOOKUP($C226,NHLE!$A$1:$P$327,15,0)</f>
        <v>0</v>
      </c>
      <c r="P226" s="63">
        <f>VLOOKUP($C226,NHLE!$A$1:$P$327,16,0)</f>
        <v>0</v>
      </c>
      <c r="Q226" s="64"/>
      <c r="R226" s="62">
        <f>VLOOKUP($C226,'HAR Stats'!$E$4:$L$386,2,0)</f>
        <v>0</v>
      </c>
      <c r="S226" s="62">
        <f>VLOOKUP($C226,'HAR Stats'!$E$4:$L$386,3,0)</f>
        <v>0</v>
      </c>
      <c r="T226" s="62">
        <f>VLOOKUP($C226,'HAR Stats'!$E$4:$L$386,4,0)</f>
        <v>12</v>
      </c>
      <c r="U226" s="62">
        <f>VLOOKUP($C226,'HAR Stats'!$E$4:$L$386,5,0)</f>
        <v>1</v>
      </c>
      <c r="V226" s="62">
        <f>VLOOKUP($C226,'HAR Stats'!$E$4:$L$386,6,0)</f>
        <v>0</v>
      </c>
      <c r="W226" s="62">
        <f>VLOOKUP($C226,'HAR Stats'!$E$4:$L$386,7,0)</f>
        <v>0</v>
      </c>
      <c r="X226" s="62">
        <f>VLOOKUP($C226,'HAR Stats'!$E$4:$L$386,8,0)</f>
        <v>0</v>
      </c>
      <c r="Y226" s="62">
        <f t="shared" si="3"/>
        <v>13</v>
      </c>
      <c r="Z226" s="62" t="s">
        <v>671</v>
      </c>
      <c r="AA226" s="63">
        <f>VLOOKUP($C226,'Planning Applications_LBCs'!$B$2:$G$345,2,0)</f>
        <v>1477</v>
      </c>
      <c r="AB226" s="63">
        <f>VLOOKUP($C226,'Planning Applications_LBCs'!$B$2:$G$345,3,0)</f>
        <v>7.8102189781021902E-2</v>
      </c>
      <c r="AC226" s="63">
        <f>VLOOKUP($C226,'Planning Applications_LBCs'!$B$2:$G$345,4,0)</f>
        <v>182</v>
      </c>
      <c r="AD226" s="63">
        <f>VLOOKUP($C226,'Planning Applications_LBCs'!$B$2:$G$345,5,0)</f>
        <v>0.22972972972972974</v>
      </c>
      <c r="AE226" s="63">
        <f>VLOOKUP($C226,'Planning Applications_LBCs'!$B$2:$G$345,6,0)</f>
        <v>5</v>
      </c>
      <c r="AF226" s="63">
        <f>VLOOKUP($C226,'LA Staffing'!$A:$D,2,0)</f>
        <v>2</v>
      </c>
      <c r="AG226" s="63" t="s">
        <v>1023</v>
      </c>
      <c r="AH226" s="99" t="str">
        <f>VLOOKUP($C226,'LA Staffing'!$A:$D,4,0)</f>
        <v>Advised by Hampshire County Council</v>
      </c>
    </row>
    <row r="227" spans="1:34" ht="17.649999999999999" customHeight="1">
      <c r="A227" s="61" t="s">
        <v>243</v>
      </c>
      <c r="B227" s="61" t="s">
        <v>247</v>
      </c>
      <c r="C227" s="62" t="s">
        <v>310</v>
      </c>
      <c r="D227" s="63">
        <f>VLOOKUP($C227,NHLE!$A$1:$P$327,4,0)</f>
        <v>11</v>
      </c>
      <c r="E227" s="63">
        <f>VLOOKUP($C227,NHLE!$A$1:$P$327,5,0)</f>
        <v>27</v>
      </c>
      <c r="F227" s="63">
        <f>VLOOKUP($C227,NHLE!$A$1:$P$327,6,0)</f>
        <v>1001</v>
      </c>
      <c r="G227" s="63">
        <f>VLOOKUP($C227,NHLE!$A$1:$P$327,7,0)</f>
        <v>1039</v>
      </c>
      <c r="H227" s="63">
        <f>VLOOKUP($C227,NHLE!$A$1:$P$327,8,0)</f>
        <v>13</v>
      </c>
      <c r="I227" s="63">
        <f>VLOOKUP($C227,NHLE!$A$1:$P$327,9,0)</f>
        <v>0</v>
      </c>
      <c r="J227" s="63">
        <f>VLOOKUP($C227,NHLE!$A$1:$P$327,10,0)</f>
        <v>0</v>
      </c>
      <c r="K227" s="63">
        <f>VLOOKUP($C227,NHLE!$A$1:$P$327,11,0)</f>
        <v>1</v>
      </c>
      <c r="L227" s="63">
        <f>VLOOKUP($C227,NHLE!$A$1:$P$327,12,0)</f>
        <v>1</v>
      </c>
      <c r="M227" s="63">
        <f>VLOOKUP($C227,NHLE!$A$1:$P$327,13,0)</f>
        <v>0</v>
      </c>
      <c r="N227" s="63">
        <f>VLOOKUP($C227,NHLE!$A$1:$P$327,14,0)</f>
        <v>0</v>
      </c>
      <c r="O227" s="63">
        <f>VLOOKUP($C227,NHLE!$A$1:$P$327,15,0)</f>
        <v>0</v>
      </c>
      <c r="P227" s="63">
        <f>VLOOKUP($C227,NHLE!$A$1:$P$327,16,0)</f>
        <v>3</v>
      </c>
      <c r="Q227" s="64"/>
      <c r="R227" s="62">
        <f>VLOOKUP($C227,'HAR Stats'!$E$4:$L$386,2,0)</f>
        <v>2</v>
      </c>
      <c r="S227" s="62">
        <f>VLOOKUP($C227,'HAR Stats'!$E$4:$L$386,3,0)</f>
        <v>1</v>
      </c>
      <c r="T227" s="62">
        <f>VLOOKUP($C227,'HAR Stats'!$E$4:$L$386,4,0)</f>
        <v>4</v>
      </c>
      <c r="U227" s="62">
        <f>VLOOKUP($C227,'HAR Stats'!$E$4:$L$386,5,0)</f>
        <v>0</v>
      </c>
      <c r="V227" s="62">
        <f>VLOOKUP($C227,'HAR Stats'!$E$4:$L$386,6,0)</f>
        <v>0</v>
      </c>
      <c r="W227" s="62">
        <f>VLOOKUP($C227,'HAR Stats'!$E$4:$L$386,7,0)</f>
        <v>0</v>
      </c>
      <c r="X227" s="62">
        <f>VLOOKUP($C227,'HAR Stats'!$E$4:$L$386,8,0)</f>
        <v>1</v>
      </c>
      <c r="Y227" s="62">
        <f t="shared" si="3"/>
        <v>8</v>
      </c>
      <c r="Z227" s="62" t="s">
        <v>671</v>
      </c>
      <c r="AA227" s="63">
        <f>VLOOKUP($C227,'Planning Applications_LBCs'!$B$2:$G$345,2,0)</f>
        <v>1045</v>
      </c>
      <c r="AB227" s="63">
        <f>VLOOKUP($C227,'Planning Applications_LBCs'!$B$2:$G$345,3,0)</f>
        <v>-2.0618556701030927E-2</v>
      </c>
      <c r="AC227" s="63">
        <f>VLOOKUP($C227,'Planning Applications_LBCs'!$B$2:$G$345,4,0)</f>
        <v>130</v>
      </c>
      <c r="AD227" s="63">
        <f>VLOOKUP($C227,'Planning Applications_LBCs'!$B$2:$G$345,5,0)</f>
        <v>7.7519379844961239E-3</v>
      </c>
      <c r="AE227" s="63">
        <f>VLOOKUP($C227,'Planning Applications_LBCs'!$B$2:$G$345,6,0)</f>
        <v>0</v>
      </c>
      <c r="AF227" s="63">
        <f>VLOOKUP($C227,'LA Staffing'!$A:$D,2,0)</f>
        <v>2</v>
      </c>
      <c r="AG227" s="63" t="str">
        <f>VLOOKUP($C227,'LA Staffing'!$A:$D,3,0)</f>
        <v>Down 1</v>
      </c>
      <c r="AH227" s="99" t="str">
        <f>VLOOKUP($C227,'LA Staffing'!$A:$D,4,0)</f>
        <v>Advised by Kent County Council</v>
      </c>
    </row>
    <row r="228" spans="1:34" ht="17.649999999999999" customHeight="1">
      <c r="A228" s="61" t="s">
        <v>243</v>
      </c>
      <c r="B228" s="61" t="s">
        <v>311</v>
      </c>
      <c r="C228" s="62" t="s">
        <v>312</v>
      </c>
      <c r="D228" s="63">
        <f>VLOOKUP($C228,NHLE!$A$1:$P$327,4,0)</f>
        <v>24</v>
      </c>
      <c r="E228" s="63">
        <f>VLOOKUP($C228,NHLE!$A$1:$P$327,5,0)</f>
        <v>71</v>
      </c>
      <c r="F228" s="63">
        <f>VLOOKUP($C228,NHLE!$A$1:$P$327,6,0)</f>
        <v>1131</v>
      </c>
      <c r="G228" s="63">
        <f>VLOOKUP($C228,NHLE!$A$1:$P$327,7,0)</f>
        <v>1226</v>
      </c>
      <c r="H228" s="63">
        <f>VLOOKUP($C228,NHLE!$A$1:$P$327,8,0)</f>
        <v>16</v>
      </c>
      <c r="I228" s="63">
        <f>VLOOKUP($C228,NHLE!$A$1:$P$327,9,0)</f>
        <v>0</v>
      </c>
      <c r="J228" s="63">
        <f>VLOOKUP($C228,NHLE!$A$1:$P$327,10,0)</f>
        <v>0</v>
      </c>
      <c r="K228" s="63">
        <f>VLOOKUP($C228,NHLE!$A$1:$P$327,11,0)</f>
        <v>6</v>
      </c>
      <c r="L228" s="63">
        <f>VLOOKUP($C228,NHLE!$A$1:$P$327,12,0)</f>
        <v>6</v>
      </c>
      <c r="M228" s="63">
        <f>VLOOKUP($C228,NHLE!$A$1:$P$327,13,0)</f>
        <v>0</v>
      </c>
      <c r="N228" s="63">
        <f>VLOOKUP($C228,NHLE!$A$1:$P$327,14,0)</f>
        <v>0</v>
      </c>
      <c r="O228" s="63">
        <f>VLOOKUP($C228,NHLE!$A$1:$P$327,15,0)</f>
        <v>0</v>
      </c>
      <c r="P228" s="63">
        <f>VLOOKUP($C228,NHLE!$A$1:$P$327,16,0)</f>
        <v>0</v>
      </c>
      <c r="Q228" s="64"/>
      <c r="R228" s="62">
        <f>VLOOKUP($C228,'HAR Stats'!$E$4:$L$386,2,0)</f>
        <v>5</v>
      </c>
      <c r="S228" s="62">
        <f>VLOOKUP($C228,'HAR Stats'!$E$4:$L$386,3,0)</f>
        <v>5</v>
      </c>
      <c r="T228" s="62">
        <f>VLOOKUP($C228,'HAR Stats'!$E$4:$L$386,4,0)</f>
        <v>0</v>
      </c>
      <c r="U228" s="62">
        <f>VLOOKUP($C228,'HAR Stats'!$E$4:$L$386,5,0)</f>
        <v>1</v>
      </c>
      <c r="V228" s="62">
        <f>VLOOKUP($C228,'HAR Stats'!$E$4:$L$386,6,0)</f>
        <v>0</v>
      </c>
      <c r="W228" s="62">
        <f>VLOOKUP($C228,'HAR Stats'!$E$4:$L$386,7,0)</f>
        <v>0</v>
      </c>
      <c r="X228" s="62">
        <f>VLOOKUP($C228,'HAR Stats'!$E$4:$L$386,8,0)</f>
        <v>6</v>
      </c>
      <c r="Y228" s="62">
        <f t="shared" si="3"/>
        <v>17</v>
      </c>
      <c r="Z228" s="62" t="s">
        <v>673</v>
      </c>
      <c r="AA228" s="63">
        <f>VLOOKUP($C228,'Planning Applications_LBCs'!$B$2:$G$345,2,0)</f>
        <v>2283</v>
      </c>
      <c r="AB228" s="63">
        <f>VLOOKUP($C228,'Planning Applications_LBCs'!$B$2:$G$345,3,0)</f>
        <v>-6.5493246009005315E-2</v>
      </c>
      <c r="AC228" s="63">
        <f>VLOOKUP($C228,'Planning Applications_LBCs'!$B$2:$G$345,4,0)</f>
        <v>255</v>
      </c>
      <c r="AD228" s="63">
        <f>VLOOKUP($C228,'Planning Applications_LBCs'!$B$2:$G$345,5,0)</f>
        <v>3.937007874015748E-3</v>
      </c>
      <c r="AE228" s="63">
        <f>VLOOKUP($C228,'Planning Applications_LBCs'!$B$2:$G$345,6,0)</f>
        <v>4</v>
      </c>
      <c r="AF228" s="63">
        <f>VLOOKUP($C228,'LA Staffing'!$A:$D,2,0)</f>
        <v>2.8</v>
      </c>
      <c r="AG228" s="63" t="s">
        <v>1023</v>
      </c>
      <c r="AH228" s="99" t="str">
        <f>VLOOKUP($C228,'LA Staffing'!$A:$D,4,0)</f>
        <v>Advised by East Sussex County Council</v>
      </c>
    </row>
    <row r="229" spans="1:34" ht="17.649999999999999" customHeight="1">
      <c r="A229" s="61" t="s">
        <v>243</v>
      </c>
      <c r="B229" s="61" t="s">
        <v>247</v>
      </c>
      <c r="C229" s="62" t="s">
        <v>313</v>
      </c>
      <c r="D229" s="63">
        <f>VLOOKUP($C229,NHLE!$A$1:$P$327,4,0)</f>
        <v>38</v>
      </c>
      <c r="E229" s="63">
        <f>VLOOKUP($C229,NHLE!$A$1:$P$327,5,0)</f>
        <v>76</v>
      </c>
      <c r="F229" s="63">
        <f>VLOOKUP($C229,NHLE!$A$1:$P$327,6,0)</f>
        <v>1200</v>
      </c>
      <c r="G229" s="63">
        <f>VLOOKUP($C229,NHLE!$A$1:$P$327,7,0)</f>
        <v>1314</v>
      </c>
      <c r="H229" s="63">
        <f>VLOOKUP($C229,NHLE!$A$1:$P$327,8,0)</f>
        <v>25</v>
      </c>
      <c r="I229" s="63">
        <f>VLOOKUP($C229,NHLE!$A$1:$P$327,9,0)</f>
        <v>0</v>
      </c>
      <c r="J229" s="63">
        <f>VLOOKUP($C229,NHLE!$A$1:$P$327,10,0)</f>
        <v>2</v>
      </c>
      <c r="K229" s="63">
        <f>VLOOKUP($C229,NHLE!$A$1:$P$327,11,0)</f>
        <v>3</v>
      </c>
      <c r="L229" s="63">
        <f>VLOOKUP($C229,NHLE!$A$1:$P$327,12,0)</f>
        <v>5</v>
      </c>
      <c r="M229" s="63">
        <f>VLOOKUP($C229,NHLE!$A$1:$P$327,13,0)</f>
        <v>0</v>
      </c>
      <c r="N229" s="63">
        <f>VLOOKUP($C229,NHLE!$A$1:$P$327,14,0)</f>
        <v>0</v>
      </c>
      <c r="O229" s="63">
        <f>VLOOKUP($C229,NHLE!$A$1:$P$327,15,0)</f>
        <v>0</v>
      </c>
      <c r="P229" s="63">
        <f>VLOOKUP($C229,NHLE!$A$1:$P$327,16,0)</f>
        <v>0</v>
      </c>
      <c r="Q229" s="64"/>
      <c r="R229" s="62">
        <f>VLOOKUP($C229,'HAR Stats'!$E$4:$L$386,2,0)</f>
        <v>0</v>
      </c>
      <c r="S229" s="62">
        <f>VLOOKUP($C229,'HAR Stats'!$E$4:$L$386,3,0)</f>
        <v>1</v>
      </c>
      <c r="T229" s="62">
        <f>VLOOKUP($C229,'HAR Stats'!$E$4:$L$386,4,0)</f>
        <v>3</v>
      </c>
      <c r="U229" s="62">
        <f>VLOOKUP($C229,'HAR Stats'!$E$4:$L$386,5,0)</f>
        <v>0</v>
      </c>
      <c r="V229" s="62">
        <f>VLOOKUP($C229,'HAR Stats'!$E$4:$L$386,6,0)</f>
        <v>0</v>
      </c>
      <c r="W229" s="62">
        <f>VLOOKUP($C229,'HAR Stats'!$E$4:$L$386,7,0)</f>
        <v>0</v>
      </c>
      <c r="X229" s="62">
        <f>VLOOKUP($C229,'HAR Stats'!$E$4:$L$386,8,0)</f>
        <v>0</v>
      </c>
      <c r="Y229" s="62">
        <f t="shared" si="3"/>
        <v>4</v>
      </c>
      <c r="Z229" s="62" t="s">
        <v>671</v>
      </c>
      <c r="AA229" s="63">
        <f>VLOOKUP($C229,'Planning Applications_LBCs'!$B$2:$G$345,2,0)</f>
        <v>1221</v>
      </c>
      <c r="AB229" s="63">
        <f>VLOOKUP($C229,'Planning Applications_LBCs'!$B$2:$G$345,3,0)</f>
        <v>-2.7866242038216561E-2</v>
      </c>
      <c r="AC229" s="63">
        <f>VLOOKUP($C229,'Planning Applications_LBCs'!$B$2:$G$345,4,0)</f>
        <v>95</v>
      </c>
      <c r="AD229" s="63">
        <f>VLOOKUP($C229,'Planning Applications_LBCs'!$B$2:$G$345,5,0)</f>
        <v>9.1954022988505746E-2</v>
      </c>
      <c r="AE229" s="63">
        <f>VLOOKUP($C229,'Planning Applications_LBCs'!$B$2:$G$345,6,0)</f>
        <v>0</v>
      </c>
      <c r="AF229" s="63">
        <f>VLOOKUP($C229,'LA Staffing'!$A:$D,2,0)</f>
        <v>0.4</v>
      </c>
      <c r="AG229" s="63" t="str">
        <f>VLOOKUP($C229,'LA Staffing'!$A:$D,3,0)</f>
        <v>Up 0.4</v>
      </c>
      <c r="AH229" s="99" t="str">
        <f>VLOOKUP($C229,'LA Staffing'!$A:$D,4,0)</f>
        <v>Advised by Kent County Council</v>
      </c>
    </row>
    <row r="230" spans="1:34" ht="17.649999999999999" customHeight="1">
      <c r="A230" s="61" t="s">
        <v>243</v>
      </c>
      <c r="B230" s="61" t="s">
        <v>247</v>
      </c>
      <c r="C230" s="62" t="s">
        <v>314</v>
      </c>
      <c r="D230" s="63">
        <f>VLOOKUP($C230,NHLE!$A$1:$P$327,4,0)</f>
        <v>28</v>
      </c>
      <c r="E230" s="63">
        <f>VLOOKUP($C230,NHLE!$A$1:$P$327,5,0)</f>
        <v>133</v>
      </c>
      <c r="F230" s="63">
        <f>VLOOKUP($C230,NHLE!$A$1:$P$327,6,0)</f>
        <v>2086</v>
      </c>
      <c r="G230" s="63">
        <f>VLOOKUP($C230,NHLE!$A$1:$P$327,7,0)</f>
        <v>2247</v>
      </c>
      <c r="H230" s="63">
        <f>VLOOKUP($C230,NHLE!$A$1:$P$327,8,0)</f>
        <v>13</v>
      </c>
      <c r="I230" s="63">
        <f>VLOOKUP($C230,NHLE!$A$1:$P$327,9,0)</f>
        <v>2</v>
      </c>
      <c r="J230" s="63">
        <f>VLOOKUP($C230,NHLE!$A$1:$P$327,10,0)</f>
        <v>1</v>
      </c>
      <c r="K230" s="63">
        <f>VLOOKUP($C230,NHLE!$A$1:$P$327,11,0)</f>
        <v>11</v>
      </c>
      <c r="L230" s="63">
        <f>VLOOKUP($C230,NHLE!$A$1:$P$327,12,0)</f>
        <v>14</v>
      </c>
      <c r="M230" s="63">
        <f>VLOOKUP($C230,NHLE!$A$1:$P$327,13,0)</f>
        <v>0</v>
      </c>
      <c r="N230" s="63">
        <f>VLOOKUP($C230,NHLE!$A$1:$P$327,14,0)</f>
        <v>0</v>
      </c>
      <c r="O230" s="63">
        <f>VLOOKUP($C230,NHLE!$A$1:$P$327,15,0)</f>
        <v>0</v>
      </c>
      <c r="P230" s="63">
        <f>VLOOKUP($C230,NHLE!$A$1:$P$327,16,0)</f>
        <v>0</v>
      </c>
      <c r="Q230" s="64"/>
      <c r="R230" s="62">
        <f>VLOOKUP($C230,'HAR Stats'!$E$4:$L$386,2,0)</f>
        <v>1</v>
      </c>
      <c r="S230" s="62">
        <f>VLOOKUP($C230,'HAR Stats'!$E$4:$L$386,3,0)</f>
        <v>0</v>
      </c>
      <c r="T230" s="62">
        <f>VLOOKUP($C230,'HAR Stats'!$E$4:$L$386,4,0)</f>
        <v>1</v>
      </c>
      <c r="U230" s="62">
        <f>VLOOKUP($C230,'HAR Stats'!$E$4:$L$386,5,0)</f>
        <v>0</v>
      </c>
      <c r="V230" s="62">
        <f>VLOOKUP($C230,'HAR Stats'!$E$4:$L$386,6,0)</f>
        <v>0</v>
      </c>
      <c r="W230" s="62">
        <f>VLOOKUP($C230,'HAR Stats'!$E$4:$L$386,7,0)</f>
        <v>0</v>
      </c>
      <c r="X230" s="62">
        <f>VLOOKUP($C230,'HAR Stats'!$E$4:$L$386,8,0)</f>
        <v>1</v>
      </c>
      <c r="Y230" s="62">
        <f t="shared" si="3"/>
        <v>3</v>
      </c>
      <c r="Z230" s="62" t="s">
        <v>671</v>
      </c>
      <c r="AA230" s="63">
        <f>VLOOKUP($C230,'Planning Applications_LBCs'!$B$2:$G$345,2,0)</f>
        <v>1628</v>
      </c>
      <c r="AB230" s="63">
        <f>VLOOKUP($C230,'Planning Applications_LBCs'!$B$2:$G$345,3,0)</f>
        <v>-6.7114093959731542E-3</v>
      </c>
      <c r="AC230" s="63">
        <f>VLOOKUP($C230,'Planning Applications_LBCs'!$B$2:$G$345,4,0)</f>
        <v>161</v>
      </c>
      <c r="AD230" s="63">
        <f>VLOOKUP($C230,'Planning Applications_LBCs'!$B$2:$G$345,5,0)</f>
        <v>-2.4242424242424242E-2</v>
      </c>
      <c r="AE230" s="63">
        <f>VLOOKUP($C230,'Planning Applications_LBCs'!$B$2:$G$345,6,0)</f>
        <v>9</v>
      </c>
      <c r="AF230" s="63">
        <f>VLOOKUP($C230,'LA Staffing'!$A:$D,2,0)</f>
        <v>1.65</v>
      </c>
      <c r="AG230" s="63" t="str">
        <f>VLOOKUP($C230,'LA Staffing'!$A:$D,3,0)</f>
        <v>Down 0.1</v>
      </c>
      <c r="AH230" s="99" t="str">
        <f>VLOOKUP($C230,'LA Staffing'!$A:$D,4,0)</f>
        <v>Advised by Kent County Council</v>
      </c>
    </row>
    <row r="231" spans="1:34" ht="17.649999999999999" customHeight="1">
      <c r="A231" s="61" t="s">
        <v>243</v>
      </c>
      <c r="B231" s="61" t="s">
        <v>256</v>
      </c>
      <c r="C231" s="62" t="s">
        <v>315</v>
      </c>
      <c r="D231" s="63">
        <f>VLOOKUP($C231,NHLE!$A$1:$P$327,4,0)</f>
        <v>43</v>
      </c>
      <c r="E231" s="63">
        <f>VLOOKUP($C231,NHLE!$A$1:$P$327,5,0)</f>
        <v>126</v>
      </c>
      <c r="F231" s="63">
        <f>VLOOKUP($C231,NHLE!$A$1:$P$327,6,0)</f>
        <v>2015</v>
      </c>
      <c r="G231" s="63">
        <f>VLOOKUP($C231,NHLE!$A$1:$P$327,7,0)</f>
        <v>2184</v>
      </c>
      <c r="H231" s="63">
        <f>VLOOKUP($C231,NHLE!$A$1:$P$327,8,0)</f>
        <v>75</v>
      </c>
      <c r="I231" s="63">
        <f>VLOOKUP($C231,NHLE!$A$1:$P$327,9,0)</f>
        <v>0</v>
      </c>
      <c r="J231" s="63">
        <f>VLOOKUP($C231,NHLE!$A$1:$P$327,10,0)</f>
        <v>3</v>
      </c>
      <c r="K231" s="63">
        <f>VLOOKUP($C231,NHLE!$A$1:$P$327,11,0)</f>
        <v>5</v>
      </c>
      <c r="L231" s="63">
        <f>VLOOKUP($C231,NHLE!$A$1:$P$327,12,0)</f>
        <v>8</v>
      </c>
      <c r="M231" s="63">
        <f>VLOOKUP($C231,NHLE!$A$1:$P$327,13,0)</f>
        <v>0</v>
      </c>
      <c r="N231" s="63">
        <f>VLOOKUP($C231,NHLE!$A$1:$P$327,14,0)</f>
        <v>0</v>
      </c>
      <c r="O231" s="63">
        <f>VLOOKUP($C231,NHLE!$A$1:$P$327,15,0)</f>
        <v>0</v>
      </c>
      <c r="P231" s="63">
        <f>VLOOKUP($C231,NHLE!$A$1:$P$327,16,0)</f>
        <v>0</v>
      </c>
      <c r="Q231" s="64"/>
      <c r="R231" s="62">
        <f>VLOOKUP($C231,'HAR Stats'!$E$4:$L$386,2,0)</f>
        <v>1</v>
      </c>
      <c r="S231" s="62">
        <f>VLOOKUP($C231,'HAR Stats'!$E$4:$L$386,3,0)</f>
        <v>3</v>
      </c>
      <c r="T231" s="62">
        <f>VLOOKUP($C231,'HAR Stats'!$E$4:$L$386,4,0)</f>
        <v>4</v>
      </c>
      <c r="U231" s="62">
        <f>VLOOKUP($C231,'HAR Stats'!$E$4:$L$386,5,0)</f>
        <v>0</v>
      </c>
      <c r="V231" s="62">
        <f>VLOOKUP($C231,'HAR Stats'!$E$4:$L$386,6,0)</f>
        <v>0</v>
      </c>
      <c r="W231" s="62">
        <f>VLOOKUP($C231,'HAR Stats'!$E$4:$L$386,7,0)</f>
        <v>0</v>
      </c>
      <c r="X231" s="62">
        <f>VLOOKUP($C231,'HAR Stats'!$E$4:$L$386,8,0)</f>
        <v>0</v>
      </c>
      <c r="Y231" s="62">
        <f t="shared" si="3"/>
        <v>8</v>
      </c>
      <c r="Z231" s="62" t="s">
        <v>671</v>
      </c>
      <c r="AA231" s="63">
        <f>VLOOKUP($C231,'Planning Applications_LBCs'!$B$2:$G$345,2,0)</f>
        <v>1486</v>
      </c>
      <c r="AB231" s="63">
        <f>VLOOKUP($C231,'Planning Applications_LBCs'!$B$2:$G$345,3,0)</f>
        <v>4.9435028248587573E-2</v>
      </c>
      <c r="AC231" s="63">
        <f>VLOOKUP($C231,'Planning Applications_LBCs'!$B$2:$G$345,4,0)</f>
        <v>154</v>
      </c>
      <c r="AD231" s="63">
        <f>VLOOKUP($C231,'Planning Applications_LBCs'!$B$2:$G$345,5,0)</f>
        <v>-0.18085106382978725</v>
      </c>
      <c r="AE231" s="63">
        <f>VLOOKUP($C231,'Planning Applications_LBCs'!$B$2:$G$345,6,0)</f>
        <v>4</v>
      </c>
      <c r="AF231" s="63">
        <f>VLOOKUP($C231,'LA Staffing'!$A:$D,2,0)</f>
        <v>1.4</v>
      </c>
      <c r="AG231" s="63" t="s">
        <v>1023</v>
      </c>
      <c r="AH231" s="99" t="str">
        <f>VLOOKUP($C231,'LA Staffing'!$A:$D,4,0)</f>
        <v>Advised by Oxfordshire County Council</v>
      </c>
    </row>
    <row r="232" spans="1:34" ht="17.649999999999999" customHeight="1">
      <c r="A232" s="61" t="s">
        <v>243</v>
      </c>
      <c r="B232" s="61" t="s">
        <v>271</v>
      </c>
      <c r="C232" s="62" t="s">
        <v>316</v>
      </c>
      <c r="D232" s="63">
        <f>VLOOKUP($C232,NHLE!$A$1:$P$327,4,0)</f>
        <v>22</v>
      </c>
      <c r="E232" s="63">
        <f>VLOOKUP($C232,NHLE!$A$1:$P$327,5,0)</f>
        <v>95</v>
      </c>
      <c r="F232" s="63">
        <f>VLOOKUP($C232,NHLE!$A$1:$P$327,6,0)</f>
        <v>1614</v>
      </c>
      <c r="G232" s="63">
        <f>VLOOKUP($C232,NHLE!$A$1:$P$327,7,0)</f>
        <v>1731</v>
      </c>
      <c r="H232" s="63">
        <f>VLOOKUP($C232,NHLE!$A$1:$P$327,8,0)</f>
        <v>29</v>
      </c>
      <c r="I232" s="63">
        <f>VLOOKUP($C232,NHLE!$A$1:$P$327,9,0)</f>
        <v>1</v>
      </c>
      <c r="J232" s="63">
        <f>VLOOKUP($C232,NHLE!$A$1:$P$327,10,0)</f>
        <v>3</v>
      </c>
      <c r="K232" s="63">
        <f>VLOOKUP($C232,NHLE!$A$1:$P$327,11,0)</f>
        <v>5</v>
      </c>
      <c r="L232" s="63">
        <f>VLOOKUP($C232,NHLE!$A$1:$P$327,12,0)</f>
        <v>9</v>
      </c>
      <c r="M232" s="63">
        <f>VLOOKUP($C232,NHLE!$A$1:$P$327,13,0)</f>
        <v>0</v>
      </c>
      <c r="N232" s="63">
        <f>VLOOKUP($C232,NHLE!$A$1:$P$327,14,0)</f>
        <v>0</v>
      </c>
      <c r="O232" s="63">
        <f>VLOOKUP($C232,NHLE!$A$1:$P$327,15,0)</f>
        <v>0</v>
      </c>
      <c r="P232" s="63">
        <f>VLOOKUP($C232,NHLE!$A$1:$P$327,16,0)</f>
        <v>0</v>
      </c>
      <c r="Q232" s="64"/>
      <c r="R232" s="62">
        <f>VLOOKUP($C232,'HAR Stats'!$E$4:$L$386,2,0)</f>
        <v>0</v>
      </c>
      <c r="S232" s="62">
        <f>VLOOKUP($C232,'HAR Stats'!$E$4:$L$386,3,0)</f>
        <v>1</v>
      </c>
      <c r="T232" s="62">
        <f>VLOOKUP($C232,'HAR Stats'!$E$4:$L$386,4,0)</f>
        <v>1</v>
      </c>
      <c r="U232" s="62">
        <f>VLOOKUP($C232,'HAR Stats'!$E$4:$L$386,5,0)</f>
        <v>0</v>
      </c>
      <c r="V232" s="62">
        <f>VLOOKUP($C232,'HAR Stats'!$E$4:$L$386,6,0)</f>
        <v>0</v>
      </c>
      <c r="W232" s="62">
        <f>VLOOKUP($C232,'HAR Stats'!$E$4:$L$386,7,0)</f>
        <v>0</v>
      </c>
      <c r="X232" s="62">
        <f>VLOOKUP($C232,'HAR Stats'!$E$4:$L$386,8,0)</f>
        <v>0</v>
      </c>
      <c r="Y232" s="62">
        <f t="shared" si="3"/>
        <v>2</v>
      </c>
      <c r="Z232" s="62" t="s">
        <v>671</v>
      </c>
      <c r="AA232" s="63">
        <f>VLOOKUP($C232,'Planning Applications_LBCs'!$B$2:$G$345,2,0)</f>
        <v>1841</v>
      </c>
      <c r="AB232" s="63">
        <f>VLOOKUP($C232,'Planning Applications_LBCs'!$B$2:$G$345,3,0)</f>
        <v>-8.0878681977034447E-2</v>
      </c>
      <c r="AC232" s="63">
        <f>VLOOKUP($C232,'Planning Applications_LBCs'!$B$2:$G$345,4,0)</f>
        <v>100</v>
      </c>
      <c r="AD232" s="63">
        <f>VLOOKUP($C232,'Planning Applications_LBCs'!$B$2:$G$345,5,0)</f>
        <v>-0.12280701754385964</v>
      </c>
      <c r="AE232" s="63">
        <f>VLOOKUP($C232,'Planning Applications_LBCs'!$B$2:$G$345,6,0)</f>
        <v>2</v>
      </c>
      <c r="AF232" s="63">
        <f>VLOOKUP($C232,'LA Staffing'!$A:$D,2,0)</f>
        <v>2.5</v>
      </c>
      <c r="AG232" s="63" t="s">
        <v>1023</v>
      </c>
      <c r="AH232" s="99" t="str">
        <f>VLOOKUP($C232,'LA Staffing'!$A:$D,4,0)</f>
        <v>Advised by Surrey County Council</v>
      </c>
    </row>
    <row r="233" spans="1:34" ht="17.649999999999999" customHeight="1">
      <c r="A233" s="61" t="s">
        <v>243</v>
      </c>
      <c r="B233" s="61" t="s">
        <v>268</v>
      </c>
      <c r="C233" s="62" t="s">
        <v>317</v>
      </c>
      <c r="D233" s="63">
        <f>VLOOKUP($C233,NHLE!$A$1:$P$327,4,0)</f>
        <v>51</v>
      </c>
      <c r="E233" s="63">
        <f>VLOOKUP($C233,NHLE!$A$1:$P$327,5,0)</f>
        <v>108</v>
      </c>
      <c r="F233" s="63">
        <f>VLOOKUP($C233,NHLE!$A$1:$P$327,6,0)</f>
        <v>2080</v>
      </c>
      <c r="G233" s="63">
        <f>VLOOKUP($C233,NHLE!$A$1:$P$327,7,0)</f>
        <v>2239</v>
      </c>
      <c r="H233" s="63">
        <f>VLOOKUP($C233,NHLE!$A$1:$P$327,8,0)</f>
        <v>105</v>
      </c>
      <c r="I233" s="63">
        <f>VLOOKUP($C233,NHLE!$A$1:$P$327,9,0)</f>
        <v>1</v>
      </c>
      <c r="J233" s="63">
        <f>VLOOKUP($C233,NHLE!$A$1:$P$327,10,0)</f>
        <v>11</v>
      </c>
      <c r="K233" s="63">
        <f>VLOOKUP($C233,NHLE!$A$1:$P$327,11,0)</f>
        <v>8</v>
      </c>
      <c r="L233" s="63">
        <f>VLOOKUP($C233,NHLE!$A$1:$P$327,12,0)</f>
        <v>20</v>
      </c>
      <c r="M233" s="63">
        <f>VLOOKUP($C233,NHLE!$A$1:$P$327,13,0)</f>
        <v>0</v>
      </c>
      <c r="N233" s="63">
        <f>VLOOKUP($C233,NHLE!$A$1:$P$327,14,0)</f>
        <v>0</v>
      </c>
      <c r="O233" s="63">
        <f>VLOOKUP($C233,NHLE!$A$1:$P$327,15,0)</f>
        <v>0</v>
      </c>
      <c r="P233" s="63">
        <f>VLOOKUP($C233,NHLE!$A$1:$P$327,16,0)</f>
        <v>0</v>
      </c>
      <c r="Q233" s="64"/>
      <c r="R233" s="62">
        <f>VLOOKUP($C233,'HAR Stats'!$E$4:$L$386,2,0)</f>
        <v>0</v>
      </c>
      <c r="S233" s="62">
        <f>VLOOKUP($C233,'HAR Stats'!$E$4:$L$386,3,0)</f>
        <v>2</v>
      </c>
      <c r="T233" s="62">
        <f>VLOOKUP($C233,'HAR Stats'!$E$4:$L$386,4,0)</f>
        <v>1</v>
      </c>
      <c r="U233" s="62">
        <f>VLOOKUP($C233,'HAR Stats'!$E$4:$L$386,5,0)</f>
        <v>1</v>
      </c>
      <c r="V233" s="62">
        <f>VLOOKUP($C233,'HAR Stats'!$E$4:$L$386,6,0)</f>
        <v>0</v>
      </c>
      <c r="W233" s="62">
        <f>VLOOKUP($C233,'HAR Stats'!$E$4:$L$386,7,0)</f>
        <v>0</v>
      </c>
      <c r="X233" s="62">
        <f>VLOOKUP($C233,'HAR Stats'!$E$4:$L$386,8,0)</f>
        <v>0</v>
      </c>
      <c r="Y233" s="62">
        <f t="shared" si="3"/>
        <v>4</v>
      </c>
      <c r="Z233" s="62" t="s">
        <v>671</v>
      </c>
      <c r="AA233" s="63">
        <f>VLOOKUP($C233,'Planning Applications_LBCs'!$B$2:$G$345,2,0)</f>
        <v>2037</v>
      </c>
      <c r="AB233" s="63">
        <f>VLOOKUP($C233,'Planning Applications_LBCs'!$B$2:$G$345,3,0)</f>
        <v>-9.1030789825970543E-2</v>
      </c>
      <c r="AC233" s="63">
        <f>VLOOKUP($C233,'Planning Applications_LBCs'!$B$2:$G$345,4,0)</f>
        <v>157</v>
      </c>
      <c r="AD233" s="63">
        <f>VLOOKUP($C233,'Planning Applications_LBCs'!$B$2:$G$345,5,0)</f>
        <v>-6.5476190476190479E-2</v>
      </c>
      <c r="AE233" s="63">
        <f>VLOOKUP($C233,'Planning Applications_LBCs'!$B$2:$G$345,6,0)</f>
        <v>8</v>
      </c>
      <c r="AF233" s="63">
        <f>VLOOKUP($C233,'LA Staffing'!$A:$D,2,0)</f>
        <v>2</v>
      </c>
      <c r="AG233" s="63" t="s">
        <v>1023</v>
      </c>
      <c r="AH233" s="99" t="str">
        <f>VLOOKUP($C233,'LA Staffing'!$A:$D,4,0)</f>
        <v>Advised by East Sussex County Council</v>
      </c>
    </row>
    <row r="234" spans="1:34" ht="17.649999999999999" customHeight="1">
      <c r="A234" s="61" t="s">
        <v>243</v>
      </c>
      <c r="B234" s="61" t="s">
        <v>318</v>
      </c>
      <c r="C234" s="62" t="s">
        <v>318</v>
      </c>
      <c r="D234" s="63">
        <f>VLOOKUP($C234,NHLE!$A$1:$P$327,4,0)</f>
        <v>42</v>
      </c>
      <c r="E234" s="63">
        <f>VLOOKUP($C234,NHLE!$A$1:$P$327,5,0)</f>
        <v>109</v>
      </c>
      <c r="F234" s="63">
        <f>VLOOKUP($C234,NHLE!$A$1:$P$327,6,0)</f>
        <v>1745</v>
      </c>
      <c r="G234" s="63">
        <f>VLOOKUP($C234,NHLE!$A$1:$P$327,7,0)</f>
        <v>1896</v>
      </c>
      <c r="H234" s="63">
        <f>VLOOKUP($C234,NHLE!$A$1:$P$327,8,0)</f>
        <v>90</v>
      </c>
      <c r="I234" s="63">
        <f>VLOOKUP($C234,NHLE!$A$1:$P$327,9,0)</f>
        <v>0</v>
      </c>
      <c r="J234" s="63">
        <f>VLOOKUP($C234,NHLE!$A$1:$P$327,10,0)</f>
        <v>3</v>
      </c>
      <c r="K234" s="63">
        <f>VLOOKUP($C234,NHLE!$A$1:$P$327,11,0)</f>
        <v>10</v>
      </c>
      <c r="L234" s="63">
        <f>VLOOKUP($C234,NHLE!$A$1:$P$327,12,0)</f>
        <v>13</v>
      </c>
      <c r="M234" s="63">
        <f>VLOOKUP($C234,NHLE!$A$1:$P$327,13,0)</f>
        <v>0</v>
      </c>
      <c r="N234" s="63">
        <f>VLOOKUP($C234,NHLE!$A$1:$P$327,14,0)</f>
        <v>0</v>
      </c>
      <c r="O234" s="63">
        <f>VLOOKUP($C234,NHLE!$A$1:$P$327,15,0)</f>
        <v>1</v>
      </c>
      <c r="P234" s="63">
        <f>VLOOKUP($C234,NHLE!$A$1:$P$327,16,0)</f>
        <v>0</v>
      </c>
      <c r="Q234" s="64"/>
      <c r="R234" s="62">
        <f>VLOOKUP($C234,'HAR Stats'!$E$4:$L$386,2,0)</f>
        <v>4</v>
      </c>
      <c r="S234" s="62">
        <f>VLOOKUP($C234,'HAR Stats'!$E$4:$L$386,3,0)</f>
        <v>3</v>
      </c>
      <c r="T234" s="62">
        <f>VLOOKUP($C234,'HAR Stats'!$E$4:$L$386,4,0)</f>
        <v>4</v>
      </c>
      <c r="U234" s="62">
        <f>VLOOKUP($C234,'HAR Stats'!$E$4:$L$386,5,0)</f>
        <v>3</v>
      </c>
      <c r="V234" s="62">
        <f>VLOOKUP($C234,'HAR Stats'!$E$4:$L$386,6,0)</f>
        <v>0</v>
      </c>
      <c r="W234" s="62">
        <f>VLOOKUP($C234,'HAR Stats'!$E$4:$L$386,7,0)</f>
        <v>0</v>
      </c>
      <c r="X234" s="62">
        <f>VLOOKUP($C234,'HAR Stats'!$E$4:$L$386,8,0)</f>
        <v>0</v>
      </c>
      <c r="Y234" s="62">
        <f t="shared" si="3"/>
        <v>14</v>
      </c>
      <c r="Z234" s="62" t="s">
        <v>671</v>
      </c>
      <c r="AA234" s="63">
        <f>VLOOKUP($C234,'Planning Applications_LBCs'!$B$2:$G$345,2,0)</f>
        <v>1848</v>
      </c>
      <c r="AB234" s="63">
        <f>VLOOKUP($C234,'Planning Applications_LBCs'!$B$2:$G$345,3,0)</f>
        <v>1.8181818181818181E-2</v>
      </c>
      <c r="AC234" s="63">
        <f>VLOOKUP($C234,'Planning Applications_LBCs'!$B$2:$G$345,4,0)</f>
        <v>189</v>
      </c>
      <c r="AD234" s="63">
        <f>VLOOKUP($C234,'Planning Applications_LBCs'!$B$2:$G$345,5,0)</f>
        <v>0.25165562913907286</v>
      </c>
      <c r="AE234" s="63">
        <f>VLOOKUP($C234,'Planning Applications_LBCs'!$B$2:$G$345,6,0)</f>
        <v>7</v>
      </c>
      <c r="AF234" s="63">
        <f>VLOOKUP($C234,'LA Staffing'!$A:$D,2,0)</f>
        <v>1.2</v>
      </c>
      <c r="AG234" s="63" t="s">
        <v>1023</v>
      </c>
      <c r="AH234" s="99">
        <f>VLOOKUP($C234,'LA Staffing'!$A:$D,4,0)</f>
        <v>2</v>
      </c>
    </row>
    <row r="235" spans="1:34" ht="17.649999999999999" customHeight="1">
      <c r="A235" s="61" t="s">
        <v>243</v>
      </c>
      <c r="B235" s="61" t="s">
        <v>256</v>
      </c>
      <c r="C235" s="62" t="s">
        <v>319</v>
      </c>
      <c r="D235" s="63">
        <f>VLOOKUP($C235,NHLE!$A$1:$P$327,4,0)</f>
        <v>40</v>
      </c>
      <c r="E235" s="63">
        <f>VLOOKUP($C235,NHLE!$A$1:$P$327,5,0)</f>
        <v>213</v>
      </c>
      <c r="F235" s="63">
        <f>VLOOKUP($C235,NHLE!$A$1:$P$327,6,0)</f>
        <v>2946</v>
      </c>
      <c r="G235" s="63">
        <f>VLOOKUP($C235,NHLE!$A$1:$P$327,7,0)</f>
        <v>3199</v>
      </c>
      <c r="H235" s="63">
        <f>VLOOKUP($C235,NHLE!$A$1:$P$327,8,0)</f>
        <v>138</v>
      </c>
      <c r="I235" s="63">
        <f>VLOOKUP($C235,NHLE!$A$1:$P$327,9,0)</f>
        <v>2</v>
      </c>
      <c r="J235" s="63">
        <f>VLOOKUP($C235,NHLE!$A$1:$P$327,10,0)</f>
        <v>7</v>
      </c>
      <c r="K235" s="63">
        <f>VLOOKUP($C235,NHLE!$A$1:$P$327,11,0)</f>
        <v>8</v>
      </c>
      <c r="L235" s="63">
        <f>VLOOKUP($C235,NHLE!$A$1:$P$327,12,0)</f>
        <v>17</v>
      </c>
      <c r="M235" s="63">
        <f>VLOOKUP($C235,NHLE!$A$1:$P$327,13,0)</f>
        <v>1</v>
      </c>
      <c r="N235" s="63">
        <f>VLOOKUP($C235,NHLE!$A$1:$P$327,14,0)</f>
        <v>0</v>
      </c>
      <c r="O235" s="63">
        <f>VLOOKUP($C235,NHLE!$A$1:$P$327,15,0)</f>
        <v>0</v>
      </c>
      <c r="P235" s="63">
        <f>VLOOKUP($C235,NHLE!$A$1:$P$327,16,0)</f>
        <v>0</v>
      </c>
      <c r="Q235" s="64"/>
      <c r="R235" s="62">
        <f>VLOOKUP($C235,'HAR Stats'!$E$4:$L$386,2,0)</f>
        <v>0</v>
      </c>
      <c r="S235" s="62">
        <f>VLOOKUP($C235,'HAR Stats'!$E$4:$L$386,3,0)</f>
        <v>3</v>
      </c>
      <c r="T235" s="62">
        <f>VLOOKUP($C235,'HAR Stats'!$E$4:$L$386,4,0)</f>
        <v>7</v>
      </c>
      <c r="U235" s="62">
        <f>VLOOKUP($C235,'HAR Stats'!$E$4:$L$386,5,0)</f>
        <v>0</v>
      </c>
      <c r="V235" s="62">
        <f>VLOOKUP($C235,'HAR Stats'!$E$4:$L$386,6,0)</f>
        <v>0</v>
      </c>
      <c r="W235" s="62">
        <f>VLOOKUP($C235,'HAR Stats'!$E$4:$L$386,7,0)</f>
        <v>0</v>
      </c>
      <c r="X235" s="62">
        <f>VLOOKUP($C235,'HAR Stats'!$E$4:$L$386,8,0)</f>
        <v>0</v>
      </c>
      <c r="Y235" s="62">
        <f t="shared" si="3"/>
        <v>10</v>
      </c>
      <c r="Z235" s="62" t="s">
        <v>671</v>
      </c>
      <c r="AA235" s="63">
        <f>VLOOKUP($C235,'Planning Applications_LBCs'!$B$2:$G$345,2,0)</f>
        <v>1447</v>
      </c>
      <c r="AB235" s="63">
        <f>VLOOKUP($C235,'Planning Applications_LBCs'!$B$2:$G$345,3,0)</f>
        <v>-0.10789149198520345</v>
      </c>
      <c r="AC235" s="63">
        <f>VLOOKUP($C235,'Planning Applications_LBCs'!$B$2:$G$345,4,0)</f>
        <v>209</v>
      </c>
      <c r="AD235" s="63">
        <f>VLOOKUP($C235,'Planning Applications_LBCs'!$B$2:$G$345,5,0)</f>
        <v>4.807692307692308E-3</v>
      </c>
      <c r="AE235" s="63">
        <f>VLOOKUP($C235,'Planning Applications_LBCs'!$B$2:$G$345,6,0)</f>
        <v>12</v>
      </c>
      <c r="AF235" s="63">
        <f>VLOOKUP($C235,'LA Staffing'!$A:$D,2,0)</f>
        <v>1.2</v>
      </c>
      <c r="AG235" s="63" t="s">
        <v>1023</v>
      </c>
      <c r="AH235" s="99" t="str">
        <f>VLOOKUP($C235,'LA Staffing'!$A:$D,4,0)</f>
        <v>Advised by Oxfordshire County Council</v>
      </c>
    </row>
    <row r="236" spans="1:34" ht="17.649999999999999" customHeight="1">
      <c r="A236" s="61" t="s">
        <v>243</v>
      </c>
      <c r="B236" s="61" t="s">
        <v>251</v>
      </c>
      <c r="C236" s="62" t="s">
        <v>320</v>
      </c>
      <c r="D236" s="63">
        <f>VLOOKUP($C236,NHLE!$A$1:$P$327,4,0)</f>
        <v>67</v>
      </c>
      <c r="E236" s="63">
        <f>VLOOKUP($C236,NHLE!$A$1:$P$327,5,0)</f>
        <v>126</v>
      </c>
      <c r="F236" s="63">
        <f>VLOOKUP($C236,NHLE!$A$1:$P$327,6,0)</f>
        <v>2073</v>
      </c>
      <c r="G236" s="63">
        <f>VLOOKUP($C236,NHLE!$A$1:$P$327,7,0)</f>
        <v>2266</v>
      </c>
      <c r="H236" s="63">
        <f>VLOOKUP($C236,NHLE!$A$1:$P$327,8,0)</f>
        <v>110</v>
      </c>
      <c r="I236" s="63">
        <f>VLOOKUP($C236,NHLE!$A$1:$P$327,9,0)</f>
        <v>0</v>
      </c>
      <c r="J236" s="63">
        <f>VLOOKUP($C236,NHLE!$A$1:$P$327,10,0)</f>
        <v>5</v>
      </c>
      <c r="K236" s="63">
        <f>VLOOKUP($C236,NHLE!$A$1:$P$327,11,0)</f>
        <v>6</v>
      </c>
      <c r="L236" s="63">
        <f>VLOOKUP($C236,NHLE!$A$1:$P$327,12,0)</f>
        <v>11</v>
      </c>
      <c r="M236" s="63">
        <f>VLOOKUP($C236,NHLE!$A$1:$P$327,13,0)</f>
        <v>0</v>
      </c>
      <c r="N236" s="63">
        <f>VLOOKUP($C236,NHLE!$A$1:$P$327,14,0)</f>
        <v>0</v>
      </c>
      <c r="O236" s="63">
        <f>VLOOKUP($C236,NHLE!$A$1:$P$327,15,0)</f>
        <v>1</v>
      </c>
      <c r="P236" s="63">
        <f>VLOOKUP($C236,NHLE!$A$1:$P$327,16,0)</f>
        <v>0</v>
      </c>
      <c r="Q236" s="64"/>
      <c r="R236" s="62">
        <f>VLOOKUP($C236,'HAR Stats'!$E$4:$L$386,2,0)</f>
        <v>1</v>
      </c>
      <c r="S236" s="62">
        <f>VLOOKUP($C236,'HAR Stats'!$E$4:$L$386,3,0)</f>
        <v>2</v>
      </c>
      <c r="T236" s="62">
        <f>VLOOKUP($C236,'HAR Stats'!$E$4:$L$386,4,0)</f>
        <v>4</v>
      </c>
      <c r="U236" s="62">
        <f>VLOOKUP($C236,'HAR Stats'!$E$4:$L$386,5,0)</f>
        <v>0</v>
      </c>
      <c r="V236" s="62">
        <f>VLOOKUP($C236,'HAR Stats'!$E$4:$L$386,6,0)</f>
        <v>0</v>
      </c>
      <c r="W236" s="62">
        <f>VLOOKUP($C236,'HAR Stats'!$E$4:$L$386,7,0)</f>
        <v>0</v>
      </c>
      <c r="X236" s="62">
        <f>VLOOKUP($C236,'HAR Stats'!$E$4:$L$386,8,0)</f>
        <v>9</v>
      </c>
      <c r="Y236" s="62">
        <f t="shared" si="3"/>
        <v>16</v>
      </c>
      <c r="Z236" s="62" t="s">
        <v>671</v>
      </c>
      <c r="AA236" s="63">
        <f>VLOOKUP($C236,'Planning Applications_LBCs'!$B$2:$G$345,2,0)</f>
        <v>1469</v>
      </c>
      <c r="AB236" s="63">
        <f>VLOOKUP($C236,'Planning Applications_LBCs'!$B$2:$G$345,3,0)</f>
        <v>4.6296296296296294E-2</v>
      </c>
      <c r="AC236" s="63">
        <f>VLOOKUP($C236,'Planning Applications_LBCs'!$B$2:$G$345,4,0)</f>
        <v>114</v>
      </c>
      <c r="AD236" s="63">
        <f>VLOOKUP($C236,'Planning Applications_LBCs'!$B$2:$G$345,5,0)</f>
        <v>-0.18571428571428572</v>
      </c>
      <c r="AE236" s="63">
        <f>VLOOKUP($C236,'Planning Applications_LBCs'!$B$2:$G$345,6,0)</f>
        <v>2</v>
      </c>
      <c r="AF236" s="63">
        <f>VLOOKUP($C236,'LA Staffing'!$A:$D,2,0)</f>
        <v>3.5</v>
      </c>
      <c r="AG236" s="63" t="s">
        <v>1023</v>
      </c>
      <c r="AH236" s="99">
        <f>VLOOKUP($C236,'LA Staffing'!$A:$D,4,0)</f>
        <v>1</v>
      </c>
    </row>
    <row r="237" spans="1:34" ht="17.649999999999999" customHeight="1">
      <c r="A237" s="61" t="s">
        <v>243</v>
      </c>
      <c r="B237" s="61" t="s">
        <v>321</v>
      </c>
      <c r="C237" s="62" t="s">
        <v>322</v>
      </c>
      <c r="D237" s="63">
        <f>VLOOKUP($C237,NHLE!$A$1:$P$327,4,0)</f>
        <v>23</v>
      </c>
      <c r="E237" s="63">
        <f>VLOOKUP($C237,NHLE!$A$1:$P$327,5,0)</f>
        <v>72</v>
      </c>
      <c r="F237" s="63">
        <f>VLOOKUP($C237,NHLE!$A$1:$P$327,6,0)</f>
        <v>861</v>
      </c>
      <c r="G237" s="63">
        <f>VLOOKUP($C237,NHLE!$A$1:$P$327,7,0)</f>
        <v>956</v>
      </c>
      <c r="H237" s="63">
        <f>VLOOKUP($C237,NHLE!$A$1:$P$327,8,0)</f>
        <v>17</v>
      </c>
      <c r="I237" s="63">
        <f>VLOOKUP($C237,NHLE!$A$1:$P$327,9,0)</f>
        <v>7</v>
      </c>
      <c r="J237" s="63">
        <f>VLOOKUP($C237,NHLE!$A$1:$P$327,10,0)</f>
        <v>0</v>
      </c>
      <c r="K237" s="63">
        <f>VLOOKUP($C237,NHLE!$A$1:$P$327,11,0)</f>
        <v>4</v>
      </c>
      <c r="L237" s="63">
        <f>VLOOKUP($C237,NHLE!$A$1:$P$327,12,0)</f>
        <v>11</v>
      </c>
      <c r="M237" s="63">
        <f>VLOOKUP($C237,NHLE!$A$1:$P$327,13,0)</f>
        <v>0</v>
      </c>
      <c r="N237" s="63">
        <f>VLOOKUP($C237,NHLE!$A$1:$P$327,14,0)</f>
        <v>0</v>
      </c>
      <c r="O237" s="63">
        <f>VLOOKUP($C237,NHLE!$A$1:$P$327,15,0)</f>
        <v>0</v>
      </c>
      <c r="P237" s="63">
        <f>VLOOKUP($C237,NHLE!$A$1:$P$327,16,0)</f>
        <v>0</v>
      </c>
      <c r="Q237" s="64"/>
      <c r="R237" s="62">
        <f>VLOOKUP($C237,'HAR Stats'!$E$4:$L$386,2,0)</f>
        <v>2</v>
      </c>
      <c r="S237" s="62">
        <f>VLOOKUP($C237,'HAR Stats'!$E$4:$L$386,3,0)</f>
        <v>0</v>
      </c>
      <c r="T237" s="62">
        <f>VLOOKUP($C237,'HAR Stats'!$E$4:$L$386,4,0)</f>
        <v>0</v>
      </c>
      <c r="U237" s="62">
        <f>VLOOKUP($C237,'HAR Stats'!$E$4:$L$386,5,0)</f>
        <v>0</v>
      </c>
      <c r="V237" s="62">
        <f>VLOOKUP($C237,'HAR Stats'!$E$4:$L$386,6,0)</f>
        <v>0</v>
      </c>
      <c r="W237" s="62">
        <f>VLOOKUP($C237,'HAR Stats'!$E$4:$L$386,7,0)</f>
        <v>0</v>
      </c>
      <c r="X237" s="62">
        <f>VLOOKUP($C237,'HAR Stats'!$E$4:$L$386,8,0)</f>
        <v>1</v>
      </c>
      <c r="Y237" s="62">
        <f t="shared" si="3"/>
        <v>3</v>
      </c>
      <c r="Z237" s="62" t="s">
        <v>671</v>
      </c>
      <c r="AA237" s="63">
        <f>VLOOKUP($C237,'Planning Applications_LBCs'!$B$2:$G$345,2,0)</f>
        <v>1982</v>
      </c>
      <c r="AB237" s="63">
        <f>VLOOKUP($C237,'Planning Applications_LBCs'!$B$2:$G$345,3,0)</f>
        <v>9.0809025866813428E-2</v>
      </c>
      <c r="AC237" s="63">
        <f>VLOOKUP($C237,'Planning Applications_LBCs'!$B$2:$G$345,4,0)</f>
        <v>104</v>
      </c>
      <c r="AD237" s="63">
        <f>VLOOKUP($C237,'Planning Applications_LBCs'!$B$2:$G$345,5,0)</f>
        <v>0.14285714285714285</v>
      </c>
      <c r="AE237" s="63">
        <f>VLOOKUP($C237,'Planning Applications_LBCs'!$B$2:$G$345,6,0)</f>
        <v>5</v>
      </c>
      <c r="AF237" s="63">
        <f>VLOOKUP($C237,'LA Staffing'!$A:$D,2,0)</f>
        <v>3</v>
      </c>
      <c r="AG237" s="63" t="str">
        <f>VLOOKUP($C237,'LA Staffing'!$A:$D,3,0)</f>
        <v>Up 0.2</v>
      </c>
      <c r="AH237" s="99" t="str">
        <f>VLOOKUP($C237,'LA Staffing'!$A:$D,4,0)</f>
        <v>Advised by Berkshire Archaeology</v>
      </c>
    </row>
    <row r="238" spans="1:34" ht="17.649999999999999" customHeight="1">
      <c r="A238" s="61" t="s">
        <v>243</v>
      </c>
      <c r="B238" s="61" t="s">
        <v>271</v>
      </c>
      <c r="C238" s="62" t="s">
        <v>323</v>
      </c>
      <c r="D238" s="63">
        <f>VLOOKUP($C238,NHLE!$A$1:$P$327,4,0)</f>
        <v>5</v>
      </c>
      <c r="E238" s="63">
        <f>VLOOKUP($C238,NHLE!$A$1:$P$327,5,0)</f>
        <v>10</v>
      </c>
      <c r="F238" s="63">
        <f>VLOOKUP($C238,NHLE!$A$1:$P$327,6,0)</f>
        <v>174</v>
      </c>
      <c r="G238" s="63">
        <f>VLOOKUP($C238,NHLE!$A$1:$P$327,7,0)</f>
        <v>189</v>
      </c>
      <c r="H238" s="63">
        <f>VLOOKUP($C238,NHLE!$A$1:$P$327,8,0)</f>
        <v>6</v>
      </c>
      <c r="I238" s="63">
        <f>VLOOKUP($C238,NHLE!$A$1:$P$327,9,0)</f>
        <v>1</v>
      </c>
      <c r="J238" s="63">
        <f>VLOOKUP($C238,NHLE!$A$1:$P$327,10,0)</f>
        <v>2</v>
      </c>
      <c r="K238" s="63">
        <f>VLOOKUP($C238,NHLE!$A$1:$P$327,11,0)</f>
        <v>1</v>
      </c>
      <c r="L238" s="63">
        <f>VLOOKUP($C238,NHLE!$A$1:$P$327,12,0)</f>
        <v>4</v>
      </c>
      <c r="M238" s="63">
        <f>VLOOKUP($C238,NHLE!$A$1:$P$327,13,0)</f>
        <v>0</v>
      </c>
      <c r="N238" s="63">
        <f>VLOOKUP($C238,NHLE!$A$1:$P$327,14,0)</f>
        <v>0</v>
      </c>
      <c r="O238" s="63">
        <f>VLOOKUP($C238,NHLE!$A$1:$P$327,15,0)</f>
        <v>0</v>
      </c>
      <c r="P238" s="63">
        <f>VLOOKUP($C238,NHLE!$A$1:$P$327,16,0)</f>
        <v>0</v>
      </c>
      <c r="Q238" s="64"/>
      <c r="R238" s="62">
        <f>VLOOKUP($C238,'HAR Stats'!$E$4:$L$386,2,0)</f>
        <v>0</v>
      </c>
      <c r="S238" s="62">
        <f>VLOOKUP($C238,'HAR Stats'!$E$4:$L$386,3,0)</f>
        <v>0</v>
      </c>
      <c r="T238" s="62">
        <f>VLOOKUP($C238,'HAR Stats'!$E$4:$L$386,4,0)</f>
        <v>0</v>
      </c>
      <c r="U238" s="62">
        <f>VLOOKUP($C238,'HAR Stats'!$E$4:$L$386,5,0)</f>
        <v>1</v>
      </c>
      <c r="V238" s="62">
        <f>VLOOKUP($C238,'HAR Stats'!$E$4:$L$386,6,0)</f>
        <v>0</v>
      </c>
      <c r="W238" s="62">
        <f>VLOOKUP($C238,'HAR Stats'!$E$4:$L$386,7,0)</f>
        <v>0</v>
      </c>
      <c r="X238" s="62">
        <f>VLOOKUP($C238,'HAR Stats'!$E$4:$L$386,8,0)</f>
        <v>1</v>
      </c>
      <c r="Y238" s="62">
        <f t="shared" si="3"/>
        <v>2</v>
      </c>
      <c r="Z238" s="62" t="s">
        <v>671</v>
      </c>
      <c r="AA238" s="63">
        <f>VLOOKUP($C238,'Planning Applications_LBCs'!$B$2:$G$345,2,0)</f>
        <v>1132</v>
      </c>
      <c r="AB238" s="63">
        <f>VLOOKUP($C238,'Planning Applications_LBCs'!$B$2:$G$345,3,0)</f>
        <v>6.2222222222222219E-3</v>
      </c>
      <c r="AC238" s="63">
        <f>VLOOKUP($C238,'Planning Applications_LBCs'!$B$2:$G$345,4,0)</f>
        <v>16</v>
      </c>
      <c r="AD238" s="63">
        <f>VLOOKUP($C238,'Planning Applications_LBCs'!$B$2:$G$345,5,0)</f>
        <v>-0.40740740740740738</v>
      </c>
      <c r="AE238" s="63">
        <f>VLOOKUP($C238,'Planning Applications_LBCs'!$B$2:$G$345,6,0)</f>
        <v>4</v>
      </c>
      <c r="AF238" s="63">
        <f>VLOOKUP($C238,'LA Staffing'!$A:$D,2,0)</f>
        <v>0.1</v>
      </c>
      <c r="AG238" s="63" t="s">
        <v>1023</v>
      </c>
      <c r="AH238" s="99" t="str">
        <f>VLOOKUP($C238,'LA Staffing'!$A:$D,4,0)</f>
        <v>Advised by Surrey County Council</v>
      </c>
    </row>
    <row r="239" spans="1:34" ht="17.649999999999999" customHeight="1">
      <c r="A239" s="61" t="s">
        <v>243</v>
      </c>
      <c r="B239" s="61" t="s">
        <v>324</v>
      </c>
      <c r="C239" s="62" t="s">
        <v>325</v>
      </c>
      <c r="D239" s="63">
        <f>VLOOKUP($C239,NHLE!$A$1:$P$327,4,0)</f>
        <v>9</v>
      </c>
      <c r="E239" s="63">
        <f>VLOOKUP($C239,NHLE!$A$1:$P$327,5,0)</f>
        <v>40</v>
      </c>
      <c r="F239" s="63">
        <f>VLOOKUP($C239,NHLE!$A$1:$P$327,6,0)</f>
        <v>600</v>
      </c>
      <c r="G239" s="63">
        <f>VLOOKUP($C239,NHLE!$A$1:$P$327,7,0)</f>
        <v>649</v>
      </c>
      <c r="H239" s="63">
        <f>VLOOKUP($C239,NHLE!$A$1:$P$327,8,0)</f>
        <v>18</v>
      </c>
      <c r="I239" s="63">
        <f>VLOOKUP($C239,NHLE!$A$1:$P$327,9,0)</f>
        <v>0</v>
      </c>
      <c r="J239" s="63">
        <f>VLOOKUP($C239,NHLE!$A$1:$P$327,10,0)</f>
        <v>4</v>
      </c>
      <c r="K239" s="63">
        <f>VLOOKUP($C239,NHLE!$A$1:$P$327,11,0)</f>
        <v>3</v>
      </c>
      <c r="L239" s="63">
        <f>VLOOKUP($C239,NHLE!$A$1:$P$327,12,0)</f>
        <v>7</v>
      </c>
      <c r="M239" s="63">
        <f>VLOOKUP($C239,NHLE!$A$1:$P$327,13,0)</f>
        <v>0</v>
      </c>
      <c r="N239" s="63">
        <f>VLOOKUP($C239,NHLE!$A$1:$P$327,14,0)</f>
        <v>0</v>
      </c>
      <c r="O239" s="63">
        <f>VLOOKUP($C239,NHLE!$A$1:$P$327,15,0)</f>
        <v>0</v>
      </c>
      <c r="P239" s="63">
        <f>VLOOKUP($C239,NHLE!$A$1:$P$327,16,0)</f>
        <v>0</v>
      </c>
      <c r="Q239" s="64"/>
      <c r="R239" s="62">
        <f>VLOOKUP($C239,'HAR Stats'!$E$4:$L$386,2,0)</f>
        <v>2</v>
      </c>
      <c r="S239" s="62">
        <f>VLOOKUP($C239,'HAR Stats'!$E$4:$L$386,3,0)</f>
        <v>0</v>
      </c>
      <c r="T239" s="62">
        <f>VLOOKUP($C239,'HAR Stats'!$E$4:$L$386,4,0)</f>
        <v>3</v>
      </c>
      <c r="U239" s="62">
        <f>VLOOKUP($C239,'HAR Stats'!$E$4:$L$386,5,0)</f>
        <v>1</v>
      </c>
      <c r="V239" s="62">
        <f>VLOOKUP($C239,'HAR Stats'!$E$4:$L$386,6,0)</f>
        <v>0</v>
      </c>
      <c r="W239" s="62">
        <f>VLOOKUP($C239,'HAR Stats'!$E$4:$L$386,7,0)</f>
        <v>0</v>
      </c>
      <c r="X239" s="62">
        <f>VLOOKUP($C239,'HAR Stats'!$E$4:$L$386,8,0)</f>
        <v>0</v>
      </c>
      <c r="Y239" s="62">
        <f t="shared" si="3"/>
        <v>6</v>
      </c>
      <c r="Z239" s="62" t="s">
        <v>671</v>
      </c>
      <c r="AA239" s="63">
        <f>VLOOKUP($C239,'Planning Applications_LBCs'!$B$2:$G$345,2,0)</f>
        <v>1687</v>
      </c>
      <c r="AB239" s="63">
        <f>VLOOKUP($C239,'Planning Applications_LBCs'!$B$2:$G$345,3,0)</f>
        <v>-0.12951496388028896</v>
      </c>
      <c r="AC239" s="63">
        <f>VLOOKUP($C239,'Planning Applications_LBCs'!$B$2:$G$345,4,0)</f>
        <v>32</v>
      </c>
      <c r="AD239" s="63">
        <f>VLOOKUP($C239,'Planning Applications_LBCs'!$B$2:$G$345,5,0)</f>
        <v>-0.27272727272727271</v>
      </c>
      <c r="AE239" s="63">
        <f>VLOOKUP($C239,'Planning Applications_LBCs'!$B$2:$G$345,6,0)</f>
        <v>4</v>
      </c>
      <c r="AF239" s="63">
        <f>VLOOKUP($C239,'LA Staffing'!$A:$D,2,0)</f>
        <v>1</v>
      </c>
      <c r="AG239" s="63" t="s">
        <v>1023</v>
      </c>
      <c r="AH239" s="99" t="str">
        <f>VLOOKUP($C239,'LA Staffing'!$A:$D,4,0)</f>
        <v>Advised by Berkshire Archaeology</v>
      </c>
    </row>
    <row r="240" spans="1:34" ht="17.649999999999999" customHeight="1">
      <c r="A240" s="61" t="s">
        <v>243</v>
      </c>
      <c r="B240" s="61" t="s">
        <v>244</v>
      </c>
      <c r="C240" s="62" t="s">
        <v>326</v>
      </c>
      <c r="D240" s="63">
        <f>VLOOKUP($C240,NHLE!$A$1:$P$327,4,0)</f>
        <v>3</v>
      </c>
      <c r="E240" s="63">
        <f>VLOOKUP($C240,NHLE!$A$1:$P$327,5,0)</f>
        <v>11</v>
      </c>
      <c r="F240" s="63">
        <f>VLOOKUP($C240,NHLE!$A$1:$P$327,6,0)</f>
        <v>205</v>
      </c>
      <c r="G240" s="63">
        <f>VLOOKUP($C240,NHLE!$A$1:$P$327,7,0)</f>
        <v>219</v>
      </c>
      <c r="H240" s="63">
        <f>VLOOKUP($C240,NHLE!$A$1:$P$327,8,0)</f>
        <v>2</v>
      </c>
      <c r="I240" s="63">
        <f>VLOOKUP($C240,NHLE!$A$1:$P$327,9,0)</f>
        <v>0</v>
      </c>
      <c r="J240" s="63">
        <f>VLOOKUP($C240,NHLE!$A$1:$P$327,10,0)</f>
        <v>1</v>
      </c>
      <c r="K240" s="63">
        <f>VLOOKUP($C240,NHLE!$A$1:$P$327,11,0)</f>
        <v>0</v>
      </c>
      <c r="L240" s="63">
        <f>VLOOKUP($C240,NHLE!$A$1:$P$327,12,0)</f>
        <v>1</v>
      </c>
      <c r="M240" s="63">
        <f>VLOOKUP($C240,NHLE!$A$1:$P$327,13,0)</f>
        <v>0</v>
      </c>
      <c r="N240" s="63">
        <f>VLOOKUP($C240,NHLE!$A$1:$P$327,14,0)</f>
        <v>0</v>
      </c>
      <c r="O240" s="63">
        <f>VLOOKUP($C240,NHLE!$A$1:$P$327,15,0)</f>
        <v>0</v>
      </c>
      <c r="P240" s="63">
        <f>VLOOKUP($C240,NHLE!$A$1:$P$327,16,0)</f>
        <v>0</v>
      </c>
      <c r="Q240" s="64"/>
      <c r="R240" s="62">
        <f>VLOOKUP($C240,'HAR Stats'!$E$4:$L$386,2,0)</f>
        <v>0</v>
      </c>
      <c r="S240" s="62">
        <f>VLOOKUP($C240,'HAR Stats'!$E$4:$L$386,3,0)</f>
        <v>1</v>
      </c>
      <c r="T240" s="62">
        <f>VLOOKUP($C240,'HAR Stats'!$E$4:$L$386,4,0)</f>
        <v>0</v>
      </c>
      <c r="U240" s="62">
        <f>VLOOKUP($C240,'HAR Stats'!$E$4:$L$386,5,0)</f>
        <v>0</v>
      </c>
      <c r="V240" s="62">
        <f>VLOOKUP($C240,'HAR Stats'!$E$4:$L$386,6,0)</f>
        <v>0</v>
      </c>
      <c r="W240" s="62">
        <f>VLOOKUP($C240,'HAR Stats'!$E$4:$L$386,7,0)</f>
        <v>0</v>
      </c>
      <c r="X240" s="62">
        <f>VLOOKUP($C240,'HAR Stats'!$E$4:$L$386,8,0)</f>
        <v>0</v>
      </c>
      <c r="Y240" s="62">
        <f t="shared" si="3"/>
        <v>1</v>
      </c>
      <c r="Z240" s="62" t="s">
        <v>671</v>
      </c>
      <c r="AA240" s="63">
        <f>VLOOKUP($C240,'Planning Applications_LBCs'!$B$2:$G$345,2,0)</f>
        <v>721</v>
      </c>
      <c r="AB240" s="63">
        <f>VLOOKUP($C240,'Planning Applications_LBCs'!$B$2:$G$345,3,0)</f>
        <v>6.9832402234636867E-3</v>
      </c>
      <c r="AC240" s="63">
        <f>VLOOKUP($C240,'Planning Applications_LBCs'!$B$2:$G$345,4,0)</f>
        <v>32</v>
      </c>
      <c r="AD240" s="63">
        <f>VLOOKUP($C240,'Planning Applications_LBCs'!$B$2:$G$345,5,0)</f>
        <v>0.33333333333333331</v>
      </c>
      <c r="AE240" s="63">
        <f>VLOOKUP($C240,'Planning Applications_LBCs'!$B$2:$G$345,6,0)</f>
        <v>0</v>
      </c>
      <c r="AF240" s="63">
        <f>VLOOKUP($C240,'LA Staffing'!$A:$D,2,0)</f>
        <v>0.4</v>
      </c>
      <c r="AG240" s="63" t="s">
        <v>1023</v>
      </c>
      <c r="AH240" s="99" t="str">
        <f>VLOOKUP($C240,'LA Staffing'!$A:$D,4,0)</f>
        <v>Advised by Chichester District Council</v>
      </c>
    </row>
    <row r="241" spans="1:34" ht="17.649999999999999" customHeight="1">
      <c r="A241" s="61" t="s">
        <v>243</v>
      </c>
      <c r="B241" s="61" t="s">
        <v>249</v>
      </c>
      <c r="C241" s="62" t="s">
        <v>327</v>
      </c>
      <c r="D241" s="63">
        <f>VLOOKUP($C241,NHLE!$A$1:$P$327,4,0)</f>
        <v>19</v>
      </c>
      <c r="E241" s="63">
        <f>VLOOKUP($C241,NHLE!$A$1:$P$327,5,0)</f>
        <v>89</v>
      </c>
      <c r="F241" s="63">
        <f>VLOOKUP($C241,NHLE!$A$1:$P$327,6,0)</f>
        <v>1137</v>
      </c>
      <c r="G241" s="63">
        <f>VLOOKUP($C241,NHLE!$A$1:$P$327,7,0)</f>
        <v>1245</v>
      </c>
      <c r="H241" s="63">
        <f>VLOOKUP($C241,NHLE!$A$1:$P$327,8,0)</f>
        <v>54</v>
      </c>
      <c r="I241" s="63">
        <f>VLOOKUP($C241,NHLE!$A$1:$P$327,9,0)</f>
        <v>2</v>
      </c>
      <c r="J241" s="63">
        <f>VLOOKUP($C241,NHLE!$A$1:$P$327,10,0)</f>
        <v>1</v>
      </c>
      <c r="K241" s="63">
        <f>VLOOKUP($C241,NHLE!$A$1:$P$327,11,0)</f>
        <v>7</v>
      </c>
      <c r="L241" s="63">
        <f>VLOOKUP($C241,NHLE!$A$1:$P$327,12,0)</f>
        <v>10</v>
      </c>
      <c r="M241" s="63">
        <f>VLOOKUP($C241,NHLE!$A$1:$P$327,13,0)</f>
        <v>0</v>
      </c>
      <c r="N241" s="63">
        <f>VLOOKUP($C241,NHLE!$A$1:$P$327,14,0)</f>
        <v>0</v>
      </c>
      <c r="O241" s="63">
        <f>VLOOKUP($C241,NHLE!$A$1:$P$327,15,0)</f>
        <v>0</v>
      </c>
      <c r="P241" s="63">
        <f>VLOOKUP($C241,NHLE!$A$1:$P$327,16,0)</f>
        <v>0</v>
      </c>
      <c r="Q241" s="64"/>
      <c r="R241" s="62">
        <f>VLOOKUP($C241,'HAR Stats'!$E$4:$L$386,2,0)</f>
        <v>0</v>
      </c>
      <c r="S241" s="62">
        <f>VLOOKUP($C241,'HAR Stats'!$E$4:$L$386,3,0)</f>
        <v>0</v>
      </c>
      <c r="T241" s="62">
        <f>VLOOKUP($C241,'HAR Stats'!$E$4:$L$386,4,0)</f>
        <v>5</v>
      </c>
      <c r="U241" s="62">
        <f>VLOOKUP($C241,'HAR Stats'!$E$4:$L$386,5,0)</f>
        <v>0</v>
      </c>
      <c r="V241" s="62">
        <f>VLOOKUP($C241,'HAR Stats'!$E$4:$L$386,6,0)</f>
        <v>0</v>
      </c>
      <c r="W241" s="62">
        <f>VLOOKUP($C241,'HAR Stats'!$E$4:$L$386,7,0)</f>
        <v>0</v>
      </c>
      <c r="X241" s="62">
        <f>VLOOKUP($C241,'HAR Stats'!$E$4:$L$386,8,0)</f>
        <v>0</v>
      </c>
      <c r="Y241" s="62">
        <f t="shared" si="3"/>
        <v>5</v>
      </c>
      <c r="Z241" s="62" t="s">
        <v>673</v>
      </c>
      <c r="AA241" s="63">
        <f>VLOOKUP($C241,'Planning Applications_LBCs'!$B$2:$G$345,2,0)</f>
        <v>2105</v>
      </c>
      <c r="AB241" s="63">
        <f>VLOOKUP($C241,'Planning Applications_LBCs'!$B$2:$G$345,3,0)</f>
        <v>-1.0808270676691729E-2</v>
      </c>
      <c r="AC241" s="63">
        <f>VLOOKUP($C241,'Planning Applications_LBCs'!$B$2:$G$345,4,0)</f>
        <v>81</v>
      </c>
      <c r="AD241" s="63">
        <f>VLOOKUP($C241,'Planning Applications_LBCs'!$B$2:$G$345,5,0)</f>
        <v>-0.24299065420560748</v>
      </c>
      <c r="AE241" s="63">
        <f>VLOOKUP($C241,'Planning Applications_LBCs'!$B$2:$G$345,6,0)</f>
        <v>2</v>
      </c>
      <c r="AF241" s="63">
        <f>VLOOKUP($C241,'LA Staffing'!$A:$D,2,0)</f>
        <v>0.8</v>
      </c>
      <c r="AG241" s="63" t="s">
        <v>1023</v>
      </c>
      <c r="AH241" s="99" t="str">
        <f>VLOOKUP($C241,'LA Staffing'!$A:$D,4,0)</f>
        <v>Advised by Buckinghamshire County Council</v>
      </c>
    </row>
    <row r="242" spans="1:34" ht="17.649999999999999" customHeight="1">
      <c r="A242" s="61" t="s">
        <v>328</v>
      </c>
      <c r="B242" s="61" t="s">
        <v>329</v>
      </c>
      <c r="C242" s="62" t="s">
        <v>329</v>
      </c>
      <c r="D242" s="63">
        <f>VLOOKUP($C242,NHLE!$A$1:$P$327,4,0)</f>
        <v>131</v>
      </c>
      <c r="E242" s="63">
        <f>VLOOKUP($C242,NHLE!$A$1:$P$327,5,0)</f>
        <v>212</v>
      </c>
      <c r="F242" s="63">
        <f>VLOOKUP($C242,NHLE!$A$1:$P$327,6,0)</f>
        <v>3397</v>
      </c>
      <c r="G242" s="63">
        <f>VLOOKUP($C242,NHLE!$A$1:$P$327,7,0)</f>
        <v>3740</v>
      </c>
      <c r="H242" s="63">
        <f>VLOOKUP($C242,NHLE!$A$1:$P$327,8,0)</f>
        <v>58</v>
      </c>
      <c r="I242" s="63">
        <f>VLOOKUP($C242,NHLE!$A$1:$P$327,9,0)</f>
        <v>3</v>
      </c>
      <c r="J242" s="63">
        <f>VLOOKUP($C242,NHLE!$A$1:$P$327,10,0)</f>
        <v>4</v>
      </c>
      <c r="K242" s="63">
        <f>VLOOKUP($C242,NHLE!$A$1:$P$327,11,0)</f>
        <v>8</v>
      </c>
      <c r="L242" s="63">
        <f>VLOOKUP($C242,NHLE!$A$1:$P$327,12,0)</f>
        <v>15</v>
      </c>
      <c r="M242" s="63">
        <f>VLOOKUP($C242,NHLE!$A$1:$P$327,13,0)</f>
        <v>1</v>
      </c>
      <c r="N242" s="63">
        <f>VLOOKUP($C242,NHLE!$A$1:$P$327,14,0)</f>
        <v>0</v>
      </c>
      <c r="O242" s="63">
        <f>VLOOKUP($C242,NHLE!$A$1:$P$327,15,0)</f>
        <v>1</v>
      </c>
      <c r="P242" s="63">
        <f>VLOOKUP($C242,NHLE!$A$1:$P$327,16,0)</f>
        <v>0</v>
      </c>
      <c r="Q242" s="64"/>
      <c r="R242" s="62">
        <f>VLOOKUP($C242,'HAR Stats'!$E$4:$L$386,2,0)</f>
        <v>3</v>
      </c>
      <c r="S242" s="62">
        <f>VLOOKUP($C242,'HAR Stats'!$E$4:$L$386,3,0)</f>
        <v>0</v>
      </c>
      <c r="T242" s="62">
        <f>VLOOKUP($C242,'HAR Stats'!$E$4:$L$386,4,0)</f>
        <v>8</v>
      </c>
      <c r="U242" s="62">
        <f>VLOOKUP($C242,'HAR Stats'!$E$4:$L$386,5,0)</f>
        <v>0</v>
      </c>
      <c r="V242" s="62">
        <f>VLOOKUP($C242,'HAR Stats'!$E$4:$L$386,6,0)</f>
        <v>0</v>
      </c>
      <c r="W242" s="62">
        <f>VLOOKUP($C242,'HAR Stats'!$E$4:$L$386,7,0)</f>
        <v>0</v>
      </c>
      <c r="X242" s="62">
        <f>VLOOKUP($C242,'HAR Stats'!$E$4:$L$386,8,0)</f>
        <v>3</v>
      </c>
      <c r="Y242" s="62">
        <f t="shared" si="3"/>
        <v>14</v>
      </c>
      <c r="Z242" s="62" t="s">
        <v>673</v>
      </c>
      <c r="AA242" s="63">
        <f>VLOOKUP($C242,'Planning Applications_LBCs'!$B$2:$G$345,2,0)</f>
        <v>2459</v>
      </c>
      <c r="AB242" s="63">
        <f>VLOOKUP($C242,'Planning Applications_LBCs'!$B$2:$G$345,3,0)</f>
        <v>7.7868852459016397E-3</v>
      </c>
      <c r="AC242" s="63">
        <f>VLOOKUP($C242,'Planning Applications_LBCs'!$B$2:$G$345,4,0)</f>
        <v>508</v>
      </c>
      <c r="AD242" s="63">
        <f>VLOOKUP($C242,'Planning Applications_LBCs'!$B$2:$G$345,5,0)</f>
        <v>-2.4952015355086371E-2</v>
      </c>
      <c r="AE242" s="63">
        <f>VLOOKUP($C242,'Planning Applications_LBCs'!$B$2:$G$345,6,0)</f>
        <v>4</v>
      </c>
      <c r="AF242" s="63">
        <f>VLOOKUP($C242,'LA Staffing'!$A:$D,2,0)</f>
        <v>7.66</v>
      </c>
      <c r="AG242" s="63" t="str">
        <f>VLOOKUP($C242,'LA Staffing'!$A:$D,3,0)</f>
        <v>Up 1</v>
      </c>
      <c r="AH242" s="99">
        <f>VLOOKUP($C242,'LA Staffing'!$A:$D,4,0)</f>
        <v>1.5</v>
      </c>
    </row>
    <row r="243" spans="1:34" ht="17.649999999999999" customHeight="1">
      <c r="A243" s="61" t="s">
        <v>328</v>
      </c>
      <c r="B243" s="61" t="s">
        <v>330</v>
      </c>
      <c r="C243" s="62" t="s">
        <v>331</v>
      </c>
      <c r="D243" s="63">
        <f>VLOOKUP($C243,NHLE!$A$1:$P$327,4,0)</f>
        <v>3</v>
      </c>
      <c r="E243" s="63">
        <f>VLOOKUP($C243,NHLE!$A$1:$P$327,5,0)</f>
        <v>9</v>
      </c>
      <c r="F243" s="63">
        <f>VLOOKUP($C243,NHLE!$A$1:$P$327,6,0)</f>
        <v>221</v>
      </c>
      <c r="G243" s="63">
        <f>VLOOKUP($C243,NHLE!$A$1:$P$327,7,0)</f>
        <v>233</v>
      </c>
      <c r="H243" s="63">
        <f>VLOOKUP($C243,NHLE!$A$1:$P$327,8,0)</f>
        <v>3</v>
      </c>
      <c r="I243" s="63">
        <f>VLOOKUP($C243,NHLE!$A$1:$P$327,9,0)</f>
        <v>0</v>
      </c>
      <c r="J243" s="63">
        <f>VLOOKUP($C243,NHLE!$A$1:$P$327,10,0)</f>
        <v>0</v>
      </c>
      <c r="K243" s="63">
        <f>VLOOKUP($C243,NHLE!$A$1:$P$327,11,0)</f>
        <v>2</v>
      </c>
      <c r="L243" s="63">
        <f>VLOOKUP($C243,NHLE!$A$1:$P$327,12,0)</f>
        <v>2</v>
      </c>
      <c r="M243" s="63">
        <f>VLOOKUP($C243,NHLE!$A$1:$P$327,13,0)</f>
        <v>0</v>
      </c>
      <c r="N243" s="63">
        <f>VLOOKUP($C243,NHLE!$A$1:$P$327,14,0)</f>
        <v>0</v>
      </c>
      <c r="O243" s="63">
        <f>VLOOKUP($C243,NHLE!$A$1:$P$327,15,0)</f>
        <v>0</v>
      </c>
      <c r="P243" s="63">
        <f>VLOOKUP($C243,NHLE!$A$1:$P$327,16,0)</f>
        <v>0</v>
      </c>
      <c r="Q243" s="64"/>
      <c r="R243" s="62">
        <f>VLOOKUP($C243,'HAR Stats'!$E$4:$L$386,2,0)</f>
        <v>0</v>
      </c>
      <c r="S243" s="62">
        <f>VLOOKUP($C243,'HAR Stats'!$E$4:$L$386,3,0)</f>
        <v>4</v>
      </c>
      <c r="T243" s="62">
        <f>VLOOKUP($C243,'HAR Stats'!$E$4:$L$386,4,0)</f>
        <v>1</v>
      </c>
      <c r="U243" s="62">
        <f>VLOOKUP($C243,'HAR Stats'!$E$4:$L$386,5,0)</f>
        <v>0</v>
      </c>
      <c r="V243" s="62">
        <f>VLOOKUP($C243,'HAR Stats'!$E$4:$L$386,6,0)</f>
        <v>0</v>
      </c>
      <c r="W243" s="62">
        <f>VLOOKUP($C243,'HAR Stats'!$E$4:$L$386,7,0)</f>
        <v>0</v>
      </c>
      <c r="X243" s="62">
        <f>VLOOKUP($C243,'HAR Stats'!$E$4:$L$386,8,0)</f>
        <v>1</v>
      </c>
      <c r="Y243" s="62">
        <f t="shared" si="3"/>
        <v>6</v>
      </c>
      <c r="Z243" s="62" t="s">
        <v>671</v>
      </c>
      <c r="AA243" s="63">
        <f>VLOOKUP($C243,'Planning Applications_LBCs'!$B$2:$G$345,2,0)</f>
        <v>1350</v>
      </c>
      <c r="AB243" s="63">
        <f>VLOOKUP($C243,'Planning Applications_LBCs'!$B$2:$G$345,3,0)</f>
        <v>2.0408163265306121E-2</v>
      </c>
      <c r="AC243" s="63">
        <f>VLOOKUP($C243,'Planning Applications_LBCs'!$B$2:$G$345,4,0)</f>
        <v>21</v>
      </c>
      <c r="AD243" s="63">
        <f>VLOOKUP($C243,'Planning Applications_LBCs'!$B$2:$G$345,5,0)</f>
        <v>-0.38235294117647056</v>
      </c>
      <c r="AE243" s="63">
        <f>VLOOKUP($C243,'Planning Applications_LBCs'!$B$2:$G$345,6,0)</f>
        <v>4</v>
      </c>
      <c r="AF243" s="63">
        <f>VLOOKUP($C243,'LA Staffing'!$A:$D,2,0)</f>
        <v>1.5</v>
      </c>
      <c r="AG243" s="63" t="s">
        <v>1023</v>
      </c>
      <c r="AH243" s="99" t="str">
        <f>VLOOKUP($C243,'LA Staffing'!$A:$D,4,0)</f>
        <v>Advised by Dorset County Council</v>
      </c>
    </row>
    <row r="244" spans="1:34" ht="17.649999999999999" customHeight="1">
      <c r="A244" s="61" t="s">
        <v>328</v>
      </c>
      <c r="B244" s="61" t="s">
        <v>332</v>
      </c>
      <c r="C244" s="62" t="s">
        <v>333</v>
      </c>
      <c r="D244" s="63">
        <f>VLOOKUP($C244,NHLE!$A$1:$P$327,4,0)</f>
        <v>5</v>
      </c>
      <c r="E244" s="63">
        <f>VLOOKUP($C244,NHLE!$A$1:$P$327,5,0)</f>
        <v>59</v>
      </c>
      <c r="F244" s="63">
        <f>VLOOKUP($C244,NHLE!$A$1:$P$327,6,0)</f>
        <v>1069</v>
      </c>
      <c r="G244" s="63">
        <f>VLOOKUP($C244,NHLE!$A$1:$P$327,7,0)</f>
        <v>1133</v>
      </c>
      <c r="H244" s="63">
        <f>VLOOKUP($C244,NHLE!$A$1:$P$327,8,0)</f>
        <v>6</v>
      </c>
      <c r="I244" s="63">
        <f>VLOOKUP($C244,NHLE!$A$1:$P$327,9,0)</f>
        <v>0</v>
      </c>
      <c r="J244" s="63">
        <f>VLOOKUP($C244,NHLE!$A$1:$P$327,10,0)</f>
        <v>0</v>
      </c>
      <c r="K244" s="63">
        <f>VLOOKUP($C244,NHLE!$A$1:$P$327,11,0)</f>
        <v>3</v>
      </c>
      <c r="L244" s="63">
        <f>VLOOKUP($C244,NHLE!$A$1:$P$327,12,0)</f>
        <v>3</v>
      </c>
      <c r="M244" s="63">
        <f>VLOOKUP($C244,NHLE!$A$1:$P$327,13,0)</f>
        <v>0</v>
      </c>
      <c r="N244" s="63">
        <f>VLOOKUP($C244,NHLE!$A$1:$P$327,14,0)</f>
        <v>0</v>
      </c>
      <c r="O244" s="63">
        <f>VLOOKUP($C244,NHLE!$A$1:$P$327,15,0)</f>
        <v>0</v>
      </c>
      <c r="P244" s="63">
        <f>VLOOKUP($C244,NHLE!$A$1:$P$327,16,0)</f>
        <v>0</v>
      </c>
      <c r="Q244" s="64"/>
      <c r="R244" s="62">
        <f>VLOOKUP($C244,'HAR Stats'!$E$4:$L$386,2,0)</f>
        <v>0</v>
      </c>
      <c r="S244" s="62">
        <f>VLOOKUP($C244,'HAR Stats'!$E$4:$L$386,3,0)</f>
        <v>2</v>
      </c>
      <c r="T244" s="62">
        <f>VLOOKUP($C244,'HAR Stats'!$E$4:$L$386,4,0)</f>
        <v>0</v>
      </c>
      <c r="U244" s="62">
        <f>VLOOKUP($C244,'HAR Stats'!$E$4:$L$386,5,0)</f>
        <v>0</v>
      </c>
      <c r="V244" s="62">
        <f>VLOOKUP($C244,'HAR Stats'!$E$4:$L$386,6,0)</f>
        <v>0</v>
      </c>
      <c r="W244" s="62">
        <f>VLOOKUP($C244,'HAR Stats'!$E$4:$L$386,7,0)</f>
        <v>0</v>
      </c>
      <c r="X244" s="62">
        <f>VLOOKUP($C244,'HAR Stats'!$E$4:$L$386,8,0)</f>
        <v>0</v>
      </c>
      <c r="Y244" s="62">
        <f t="shared" si="3"/>
        <v>2</v>
      </c>
      <c r="Z244" s="62" t="s">
        <v>673</v>
      </c>
      <c r="AA244" s="63">
        <f>VLOOKUP($C244,'Planning Applications_LBCs'!$B$2:$G$345,2,0)</f>
        <v>1378</v>
      </c>
      <c r="AB244" s="63">
        <f>VLOOKUP($C244,'Planning Applications_LBCs'!$B$2:$G$345,3,0)</f>
        <v>2.1497405485544848E-2</v>
      </c>
      <c r="AC244" s="63">
        <f>VLOOKUP($C244,'Planning Applications_LBCs'!$B$2:$G$345,4,0)</f>
        <v>257</v>
      </c>
      <c r="AD244" s="63">
        <f>VLOOKUP($C244,'Planning Applications_LBCs'!$B$2:$G$345,5,0)</f>
        <v>0.13215859030837004</v>
      </c>
      <c r="AE244" s="63">
        <f>VLOOKUP($C244,'Planning Applications_LBCs'!$B$2:$G$345,6,0)</f>
        <v>0</v>
      </c>
      <c r="AF244" s="63">
        <f>VLOOKUP($C244,'LA Staffing'!$A:$D,2,0)</f>
        <v>3</v>
      </c>
      <c r="AG244" s="63" t="str">
        <f>VLOOKUP($C244,'LA Staffing'!$A:$D,3,0)</f>
        <v>Up 2</v>
      </c>
      <c r="AH244" s="99" t="str">
        <f>VLOOKUP($C244,'LA Staffing'!$A:$D,4,0)</f>
        <v>Advised by Gloucestershire County Council</v>
      </c>
    </row>
    <row r="245" spans="1:34" ht="17.649999999999999" customHeight="1">
      <c r="A245" s="61" t="s">
        <v>328</v>
      </c>
      <c r="B245" s="61" t="s">
        <v>334</v>
      </c>
      <c r="C245" s="62" t="s">
        <v>335</v>
      </c>
      <c r="D245" s="63">
        <f>VLOOKUP($C245,NHLE!$A$1:$P$327,4,0)</f>
        <v>6</v>
      </c>
      <c r="E245" s="63">
        <f>VLOOKUP($C245,NHLE!$A$1:$P$327,5,0)</f>
        <v>12</v>
      </c>
      <c r="F245" s="63">
        <f>VLOOKUP($C245,NHLE!$A$1:$P$327,6,0)</f>
        <v>265</v>
      </c>
      <c r="G245" s="63">
        <f>VLOOKUP($C245,NHLE!$A$1:$P$327,7,0)</f>
        <v>283</v>
      </c>
      <c r="H245" s="63">
        <f>VLOOKUP($C245,NHLE!$A$1:$P$327,8,0)</f>
        <v>16</v>
      </c>
      <c r="I245" s="63">
        <f>VLOOKUP($C245,NHLE!$A$1:$P$327,9,0)</f>
        <v>0</v>
      </c>
      <c r="J245" s="63">
        <f>VLOOKUP($C245,NHLE!$A$1:$P$327,10,0)</f>
        <v>0</v>
      </c>
      <c r="K245" s="63">
        <f>VLOOKUP($C245,NHLE!$A$1:$P$327,11,0)</f>
        <v>0</v>
      </c>
      <c r="L245" s="63">
        <f>VLOOKUP($C245,NHLE!$A$1:$P$327,12,0)</f>
        <v>0</v>
      </c>
      <c r="M245" s="63">
        <f>VLOOKUP($C245,NHLE!$A$1:$P$327,13,0)</f>
        <v>0</v>
      </c>
      <c r="N245" s="63">
        <f>VLOOKUP($C245,NHLE!$A$1:$P$327,14,0)</f>
        <v>0</v>
      </c>
      <c r="O245" s="63">
        <f>VLOOKUP($C245,NHLE!$A$1:$P$327,15,0)</f>
        <v>0</v>
      </c>
      <c r="P245" s="63">
        <f>VLOOKUP($C245,NHLE!$A$1:$P$327,16,0)</f>
        <v>0</v>
      </c>
      <c r="Q245" s="64"/>
      <c r="R245" s="62">
        <f>VLOOKUP($C245,'HAR Stats'!$E$4:$L$386,2,0)</f>
        <v>0</v>
      </c>
      <c r="S245" s="62">
        <f>VLOOKUP($C245,'HAR Stats'!$E$4:$L$386,3,0)</f>
        <v>0</v>
      </c>
      <c r="T245" s="62">
        <f>VLOOKUP($C245,'HAR Stats'!$E$4:$L$386,4,0)</f>
        <v>2</v>
      </c>
      <c r="U245" s="62">
        <f>VLOOKUP($C245,'HAR Stats'!$E$4:$L$386,5,0)</f>
        <v>0</v>
      </c>
      <c r="V245" s="62">
        <f>VLOOKUP($C245,'HAR Stats'!$E$4:$L$386,6,0)</f>
        <v>0</v>
      </c>
      <c r="W245" s="62">
        <f>VLOOKUP($C245,'HAR Stats'!$E$4:$L$386,7,0)</f>
        <v>0</v>
      </c>
      <c r="X245" s="62">
        <f>VLOOKUP($C245,'HAR Stats'!$E$4:$L$386,8,0)</f>
        <v>0</v>
      </c>
      <c r="Y245" s="62">
        <f t="shared" si="3"/>
        <v>2</v>
      </c>
      <c r="Z245" s="62" t="s">
        <v>671</v>
      </c>
      <c r="AA245" s="63">
        <f>VLOOKUP($C245,'Planning Applications_LBCs'!$B$2:$G$345,2,0)</f>
        <v>532</v>
      </c>
      <c r="AB245" s="63">
        <f>VLOOKUP($C245,'Planning Applications_LBCs'!$B$2:$G$345,3,0)</f>
        <v>-4.3165467625899283E-2</v>
      </c>
      <c r="AC245" s="63">
        <f>VLOOKUP($C245,'Planning Applications_LBCs'!$B$2:$G$345,4,0)</f>
        <v>29</v>
      </c>
      <c r="AD245" s="63">
        <f>VLOOKUP($C245,'Planning Applications_LBCs'!$B$2:$G$345,5,0)</f>
        <v>0.45</v>
      </c>
      <c r="AE245" s="63">
        <f>VLOOKUP($C245,'Planning Applications_LBCs'!$B$2:$G$345,6,0)</f>
        <v>0</v>
      </c>
      <c r="AF245" s="63">
        <f>VLOOKUP($C245,'LA Staffing'!$A:$D,2,0)</f>
        <v>0.5</v>
      </c>
      <c r="AG245" s="63" t="s">
        <v>1023</v>
      </c>
      <c r="AH245" s="99" t="str">
        <f>VLOOKUP($C245,'LA Staffing'!$A:$D,4,0)</f>
        <v>Advised by Dorset County Council</v>
      </c>
    </row>
    <row r="246" spans="1:34" ht="17.649999999999999" customHeight="1">
      <c r="A246" s="61" t="s">
        <v>328</v>
      </c>
      <c r="B246" s="61" t="s">
        <v>336</v>
      </c>
      <c r="C246" s="62" t="s">
        <v>337</v>
      </c>
      <c r="D246" s="63">
        <f>VLOOKUP($C246,NHLE!$A$1:$P$327,4,0)</f>
        <v>52</v>
      </c>
      <c r="E246" s="63">
        <f>VLOOKUP($C246,NHLE!$A$1:$P$327,5,0)</f>
        <v>212</v>
      </c>
      <c r="F246" s="63">
        <f>VLOOKUP($C246,NHLE!$A$1:$P$327,6,0)</f>
        <v>1873</v>
      </c>
      <c r="G246" s="63">
        <f>VLOOKUP($C246,NHLE!$A$1:$P$327,7,0)</f>
        <v>2137</v>
      </c>
      <c r="H246" s="63">
        <f>VLOOKUP($C246,NHLE!$A$1:$P$327,8,0)</f>
        <v>24</v>
      </c>
      <c r="I246" s="63">
        <f>VLOOKUP($C246,NHLE!$A$1:$P$327,9,0)</f>
        <v>0</v>
      </c>
      <c r="J246" s="63">
        <f>VLOOKUP($C246,NHLE!$A$1:$P$327,10,0)</f>
        <v>5</v>
      </c>
      <c r="K246" s="63">
        <f>VLOOKUP($C246,NHLE!$A$1:$P$327,11,0)</f>
        <v>5</v>
      </c>
      <c r="L246" s="63">
        <f>VLOOKUP($C246,NHLE!$A$1:$P$327,12,0)</f>
        <v>10</v>
      </c>
      <c r="M246" s="63">
        <f>VLOOKUP($C246,NHLE!$A$1:$P$327,13,0)</f>
        <v>0</v>
      </c>
      <c r="N246" s="63">
        <f>VLOOKUP($C246,NHLE!$A$1:$P$327,14,0)</f>
        <v>0</v>
      </c>
      <c r="O246" s="63">
        <f>VLOOKUP($C246,NHLE!$A$1:$P$327,15,0)</f>
        <v>0</v>
      </c>
      <c r="P246" s="63">
        <f>VLOOKUP($C246,NHLE!$A$1:$P$327,16,0)</f>
        <v>0</v>
      </c>
      <c r="Q246" s="64"/>
      <c r="R246" s="62">
        <f>VLOOKUP($C246,'HAR Stats'!$E$4:$L$386,2,0)</f>
        <v>9</v>
      </c>
      <c r="S246" s="62">
        <f>VLOOKUP($C246,'HAR Stats'!$E$4:$L$386,3,0)</f>
        <v>5</v>
      </c>
      <c r="T246" s="62">
        <f>VLOOKUP($C246,'HAR Stats'!$E$4:$L$386,4,0)</f>
        <v>4</v>
      </c>
      <c r="U246" s="62">
        <f>VLOOKUP($C246,'HAR Stats'!$E$4:$L$386,5,0)</f>
        <v>0</v>
      </c>
      <c r="V246" s="62">
        <f>VLOOKUP($C246,'HAR Stats'!$E$4:$L$386,6,0)</f>
        <v>0</v>
      </c>
      <c r="W246" s="62">
        <f>VLOOKUP($C246,'HAR Stats'!$E$4:$L$386,7,0)</f>
        <v>0</v>
      </c>
      <c r="X246" s="62">
        <f>VLOOKUP($C246,'HAR Stats'!$E$4:$L$386,8,0)</f>
        <v>1</v>
      </c>
      <c r="Y246" s="62">
        <f t="shared" si="3"/>
        <v>19</v>
      </c>
      <c r="Z246" s="62" t="s">
        <v>671</v>
      </c>
      <c r="AA246" s="63">
        <f>VLOOKUP($C246,'Planning Applications_LBCs'!$B$2:$G$345,2,0)</f>
        <v>2918</v>
      </c>
      <c r="AB246" s="63">
        <f>VLOOKUP($C246,'Planning Applications_LBCs'!$B$2:$G$345,3,0)</f>
        <v>-6.8624321736354937E-2</v>
      </c>
      <c r="AC246" s="63">
        <f>VLOOKUP($C246,'Planning Applications_LBCs'!$B$2:$G$345,4,0)</f>
        <v>321</v>
      </c>
      <c r="AD246" s="63">
        <f>VLOOKUP($C246,'Planning Applications_LBCs'!$B$2:$G$345,5,0)</f>
        <v>-0.12054794520547946</v>
      </c>
      <c r="AE246" s="63">
        <f>VLOOKUP($C246,'Planning Applications_LBCs'!$B$2:$G$345,6,0)</f>
        <v>7</v>
      </c>
      <c r="AF246" s="63">
        <f>VLOOKUP($C246,'LA Staffing'!$A:$D,2,0)</f>
        <v>2</v>
      </c>
      <c r="AG246" s="63" t="s">
        <v>1023</v>
      </c>
      <c r="AH246" s="99">
        <f>VLOOKUP($C246,'LA Staffing'!$A:$D,4,0)</f>
        <v>2.1</v>
      </c>
    </row>
    <row r="247" spans="1:34" ht="17.649999999999999" customHeight="1">
      <c r="A247" s="61" t="s">
        <v>328</v>
      </c>
      <c r="B247" s="61" t="s">
        <v>338</v>
      </c>
      <c r="C247" s="62" t="s">
        <v>339</v>
      </c>
      <c r="D247" s="63">
        <f>VLOOKUP($C247,NHLE!$A$1:$P$327,4,0)</f>
        <v>24</v>
      </c>
      <c r="E247" s="63">
        <f>VLOOKUP($C247,NHLE!$A$1:$P$327,5,0)</f>
        <v>94</v>
      </c>
      <c r="F247" s="63">
        <f>VLOOKUP($C247,NHLE!$A$1:$P$327,6,0)</f>
        <v>670</v>
      </c>
      <c r="G247" s="63">
        <f>VLOOKUP($C247,NHLE!$A$1:$P$327,7,0)</f>
        <v>788</v>
      </c>
      <c r="H247" s="63">
        <f>VLOOKUP($C247,NHLE!$A$1:$P$327,8,0)</f>
        <v>35</v>
      </c>
      <c r="I247" s="63">
        <f>VLOOKUP($C247,NHLE!$A$1:$P$327,9,0)</f>
        <v>0</v>
      </c>
      <c r="J247" s="63">
        <f>VLOOKUP($C247,NHLE!$A$1:$P$327,10,0)</f>
        <v>2</v>
      </c>
      <c r="K247" s="63">
        <f>VLOOKUP($C247,NHLE!$A$1:$P$327,11,0)</f>
        <v>4</v>
      </c>
      <c r="L247" s="63">
        <f>VLOOKUP($C247,NHLE!$A$1:$P$327,12,0)</f>
        <v>6</v>
      </c>
      <c r="M247" s="63">
        <f>VLOOKUP($C247,NHLE!$A$1:$P$327,13,0)</f>
        <v>0</v>
      </c>
      <c r="N247" s="63">
        <f>VLOOKUP($C247,NHLE!$A$1:$P$327,14,0)</f>
        <v>0</v>
      </c>
      <c r="O247" s="63">
        <f>VLOOKUP($C247,NHLE!$A$1:$P$327,15,0)</f>
        <v>0</v>
      </c>
      <c r="P247" s="63">
        <f>VLOOKUP($C247,NHLE!$A$1:$P$327,16,0)</f>
        <v>1</v>
      </c>
      <c r="Q247" s="64"/>
      <c r="R247" s="62">
        <f>VLOOKUP($C247,'HAR Stats'!$E$4:$L$386,2,0)</f>
        <v>13</v>
      </c>
      <c r="S247" s="62">
        <f>VLOOKUP($C247,'HAR Stats'!$E$4:$L$386,3,0)</f>
        <v>1</v>
      </c>
      <c r="T247" s="62">
        <f>VLOOKUP($C247,'HAR Stats'!$E$4:$L$386,4,0)</f>
        <v>13</v>
      </c>
      <c r="U247" s="62">
        <f>VLOOKUP($C247,'HAR Stats'!$E$4:$L$386,5,0)</f>
        <v>0</v>
      </c>
      <c r="V247" s="62">
        <f>VLOOKUP($C247,'HAR Stats'!$E$4:$L$386,6,0)</f>
        <v>0</v>
      </c>
      <c r="W247" s="62">
        <f>VLOOKUP($C247,'HAR Stats'!$E$4:$L$386,7,0)</f>
        <v>0</v>
      </c>
      <c r="X247" s="62">
        <f>VLOOKUP($C247,'HAR Stats'!$E$4:$L$386,8,0)</f>
        <v>0</v>
      </c>
      <c r="Y247" s="62">
        <f t="shared" si="3"/>
        <v>27</v>
      </c>
      <c r="Z247" s="62" t="s">
        <v>673</v>
      </c>
      <c r="AA247" s="63">
        <f>VLOOKUP($C247,'Planning Applications_LBCs'!$B$2:$G$345,2,0)</f>
        <v>957</v>
      </c>
      <c r="AB247" s="63">
        <f>VLOOKUP($C247,'Planning Applications_LBCs'!$B$2:$G$345,3,0)</f>
        <v>-0.11306765523632993</v>
      </c>
      <c r="AC247" s="63">
        <f>VLOOKUP($C247,'Planning Applications_LBCs'!$B$2:$G$345,4,0)</f>
        <v>70</v>
      </c>
      <c r="AD247" s="63">
        <f>VLOOKUP($C247,'Planning Applications_LBCs'!$B$2:$G$345,5,0)</f>
        <v>-0.24731182795698925</v>
      </c>
      <c r="AE247" s="63">
        <f>VLOOKUP($C247,'Planning Applications_LBCs'!$B$2:$G$345,6,0)</f>
        <v>13</v>
      </c>
      <c r="AF247" s="63">
        <f>VLOOKUP($C247,'LA Staffing'!$A:$D,2,0)</f>
        <v>1.5</v>
      </c>
      <c r="AG247" s="63" t="str">
        <f>VLOOKUP($C247,'LA Staffing'!$A:$D,3,0)</f>
        <v>Down 0.4</v>
      </c>
      <c r="AH247" s="99">
        <f>VLOOKUP($C247,'LA Staffing'!$A:$D,4,0)</f>
        <v>1.25</v>
      </c>
    </row>
    <row r="248" spans="1:34" ht="17.649999999999999" customHeight="1">
      <c r="A248" s="61" t="s">
        <v>328</v>
      </c>
      <c r="B248" s="61" t="s">
        <v>340</v>
      </c>
      <c r="C248" s="62" t="s">
        <v>340</v>
      </c>
      <c r="D248" s="63">
        <f>VLOOKUP($C248,NHLE!$A$1:$P$327,4,0)</f>
        <v>217</v>
      </c>
      <c r="E248" s="63">
        <f>VLOOKUP($C248,NHLE!$A$1:$P$327,5,0)</f>
        <v>580</v>
      </c>
      <c r="F248" s="63">
        <f>VLOOKUP($C248,NHLE!$A$1:$P$327,6,0)</f>
        <v>11786</v>
      </c>
      <c r="G248" s="63">
        <f>VLOOKUP($C248,NHLE!$A$1:$P$327,7,0)</f>
        <v>12583</v>
      </c>
      <c r="H248" s="63">
        <f>VLOOKUP($C248,NHLE!$A$1:$P$327,8,0)</f>
        <v>1341</v>
      </c>
      <c r="I248" s="63">
        <f>VLOOKUP($C248,NHLE!$A$1:$P$327,9,0)</f>
        <v>3</v>
      </c>
      <c r="J248" s="63">
        <f>VLOOKUP($C248,NHLE!$A$1:$P$327,10,0)</f>
        <v>12</v>
      </c>
      <c r="K248" s="63">
        <f>VLOOKUP($C248,NHLE!$A$1:$P$327,11,0)</f>
        <v>21</v>
      </c>
      <c r="L248" s="63">
        <f>VLOOKUP($C248,NHLE!$A$1:$P$327,12,0)</f>
        <v>36</v>
      </c>
      <c r="M248" s="63">
        <f>VLOOKUP($C248,NHLE!$A$1:$P$327,13,0)</f>
        <v>1</v>
      </c>
      <c r="N248" s="63">
        <f>VLOOKUP($C248,NHLE!$A$1:$P$327,14,0)</f>
        <v>0</v>
      </c>
      <c r="O248" s="63">
        <f>VLOOKUP($C248,NHLE!$A$1:$P$327,15,0)</f>
        <v>4</v>
      </c>
      <c r="P248" s="63">
        <f>VLOOKUP($C248,NHLE!$A$1:$P$327,16,0)</f>
        <v>8</v>
      </c>
      <c r="Q248" s="64"/>
      <c r="R248" s="62">
        <f>VLOOKUP($C248,'HAR Stats'!$E$4:$L$386,2,0)</f>
        <v>34</v>
      </c>
      <c r="S248" s="62">
        <f>VLOOKUP($C248,'HAR Stats'!$E$4:$L$386,3,0)</f>
        <v>26</v>
      </c>
      <c r="T248" s="62">
        <f>VLOOKUP($C248,'HAR Stats'!$E$4:$L$386,4,0)</f>
        <v>186</v>
      </c>
      <c r="U248" s="62">
        <f>VLOOKUP($C248,'HAR Stats'!$E$4:$L$386,5,0)</f>
        <v>1</v>
      </c>
      <c r="V248" s="62">
        <f>VLOOKUP($C248,'HAR Stats'!$E$4:$L$386,6,0)</f>
        <v>1</v>
      </c>
      <c r="W248" s="62">
        <f>VLOOKUP($C248,'HAR Stats'!$E$4:$L$386,7,0)</f>
        <v>0</v>
      </c>
      <c r="X248" s="62">
        <f>VLOOKUP($C248,'HAR Stats'!$E$4:$L$386,8,0)</f>
        <v>1</v>
      </c>
      <c r="Y248" s="62">
        <f t="shared" si="3"/>
        <v>249</v>
      </c>
      <c r="Z248" s="62" t="s">
        <v>671</v>
      </c>
      <c r="AA248" s="63">
        <f>VLOOKUP($C248,'Planning Applications_LBCs'!$B$2:$G$345,2,0)</f>
        <v>7313</v>
      </c>
      <c r="AB248" s="63">
        <f>VLOOKUP($C248,'Planning Applications_LBCs'!$B$2:$G$345,3,0)</f>
        <v>4.8090134652377025E-3</v>
      </c>
      <c r="AC248" s="63">
        <f>VLOOKUP($C248,'Planning Applications_LBCs'!$B$2:$G$345,4,0)</f>
        <v>582</v>
      </c>
      <c r="AD248" s="63">
        <f>VLOOKUP($C248,'Planning Applications_LBCs'!$B$2:$G$345,5,0)</f>
        <v>4.4883303411131059E-2</v>
      </c>
      <c r="AE248" s="63">
        <f>VLOOKUP($C248,'Planning Applications_LBCs'!$B$2:$G$345,6,0)</f>
        <v>28</v>
      </c>
      <c r="AF248" s="63">
        <f>VLOOKUP($C248,'LA Staffing'!$A:$D,2,0)</f>
        <v>6.1</v>
      </c>
      <c r="AG248" s="63" t="s">
        <v>1023</v>
      </c>
      <c r="AH248" s="99">
        <f>VLOOKUP($C248,'LA Staffing'!$A:$D,4,0)</f>
        <v>2</v>
      </c>
    </row>
    <row r="249" spans="1:34" ht="17.649999999999999" customHeight="1">
      <c r="A249" s="61" t="s">
        <v>328</v>
      </c>
      <c r="B249" s="61" t="s">
        <v>332</v>
      </c>
      <c r="C249" s="62" t="s">
        <v>341</v>
      </c>
      <c r="D249" s="63">
        <f>VLOOKUP($C249,NHLE!$A$1:$P$327,4,0)</f>
        <v>106</v>
      </c>
      <c r="E249" s="63">
        <f>VLOOKUP($C249,NHLE!$A$1:$P$327,5,0)</f>
        <v>221</v>
      </c>
      <c r="F249" s="63">
        <f>VLOOKUP($C249,NHLE!$A$1:$P$327,6,0)</f>
        <v>4670</v>
      </c>
      <c r="G249" s="63">
        <f>VLOOKUP($C249,NHLE!$A$1:$P$327,7,0)</f>
        <v>4997</v>
      </c>
      <c r="H249" s="63">
        <f>VLOOKUP($C249,NHLE!$A$1:$P$327,8,0)</f>
        <v>238</v>
      </c>
      <c r="I249" s="63">
        <f>VLOOKUP($C249,NHLE!$A$1:$P$327,9,0)</f>
        <v>6</v>
      </c>
      <c r="J249" s="63">
        <f>VLOOKUP($C249,NHLE!$A$1:$P$327,10,0)</f>
        <v>10</v>
      </c>
      <c r="K249" s="63">
        <f>VLOOKUP($C249,NHLE!$A$1:$P$327,11,0)</f>
        <v>15</v>
      </c>
      <c r="L249" s="63">
        <f>VLOOKUP($C249,NHLE!$A$1:$P$327,12,0)</f>
        <v>31</v>
      </c>
      <c r="M249" s="63">
        <f>VLOOKUP($C249,NHLE!$A$1:$P$327,13,0)</f>
        <v>0</v>
      </c>
      <c r="N249" s="63">
        <f>VLOOKUP($C249,NHLE!$A$1:$P$327,14,0)</f>
        <v>0</v>
      </c>
      <c r="O249" s="63">
        <f>VLOOKUP($C249,NHLE!$A$1:$P$327,15,0)</f>
        <v>1</v>
      </c>
      <c r="P249" s="63">
        <f>VLOOKUP($C249,NHLE!$A$1:$P$327,16,0)</f>
        <v>0</v>
      </c>
      <c r="Q249" s="64"/>
      <c r="R249" s="62">
        <f>VLOOKUP($C249,'HAR Stats'!$E$4:$L$386,2,0)</f>
        <v>3</v>
      </c>
      <c r="S249" s="62">
        <f>VLOOKUP($C249,'HAR Stats'!$E$4:$L$386,3,0)</f>
        <v>4</v>
      </c>
      <c r="T249" s="62">
        <f>VLOOKUP($C249,'HAR Stats'!$E$4:$L$386,4,0)</f>
        <v>21</v>
      </c>
      <c r="U249" s="62">
        <f>VLOOKUP($C249,'HAR Stats'!$E$4:$L$386,5,0)</f>
        <v>0</v>
      </c>
      <c r="V249" s="62">
        <f>VLOOKUP($C249,'HAR Stats'!$E$4:$L$386,6,0)</f>
        <v>0</v>
      </c>
      <c r="W249" s="62">
        <f>VLOOKUP($C249,'HAR Stats'!$E$4:$L$386,7,0)</f>
        <v>0</v>
      </c>
      <c r="X249" s="62">
        <f>VLOOKUP($C249,'HAR Stats'!$E$4:$L$386,8,0)</f>
        <v>0</v>
      </c>
      <c r="Y249" s="62">
        <f t="shared" si="3"/>
        <v>28</v>
      </c>
      <c r="Z249" s="62" t="s">
        <v>671</v>
      </c>
      <c r="AA249" s="63">
        <f>VLOOKUP($C249,'Planning Applications_LBCs'!$B$2:$G$345,2,0)</f>
        <v>1717</v>
      </c>
      <c r="AB249" s="63">
        <f>VLOOKUP($C249,'Planning Applications_LBCs'!$B$2:$G$345,3,0)</f>
        <v>-9.5839915745129012E-2</v>
      </c>
      <c r="AC249" s="63">
        <f>VLOOKUP($C249,'Planning Applications_LBCs'!$B$2:$G$345,4,0)</f>
        <v>343</v>
      </c>
      <c r="AD249" s="63">
        <f>VLOOKUP($C249,'Planning Applications_LBCs'!$B$2:$G$345,5,0)</f>
        <v>-9.7368421052631576E-2</v>
      </c>
      <c r="AE249" s="63">
        <f>VLOOKUP($C249,'Planning Applications_LBCs'!$B$2:$G$345,6,0)</f>
        <v>8</v>
      </c>
      <c r="AF249" s="63">
        <f>VLOOKUP($C249,'LA Staffing'!$A:$D,2,0)</f>
        <v>5.2</v>
      </c>
      <c r="AG249" s="63" t="str">
        <f>VLOOKUP($C249,'LA Staffing'!$A:$D,3,0)</f>
        <v>Down 0.3</v>
      </c>
      <c r="AH249" s="99" t="str">
        <f>VLOOKUP($C249,'LA Staffing'!$A:$D,4,0)</f>
        <v>Advised by Gloucestershire County Council</v>
      </c>
    </row>
    <row r="250" spans="1:34" ht="17.649999999999999" customHeight="1">
      <c r="A250" s="61" t="s">
        <v>328</v>
      </c>
      <c r="B250" s="61" t="s">
        <v>342</v>
      </c>
      <c r="C250" s="62" t="s">
        <v>343</v>
      </c>
      <c r="D250" s="63">
        <f>VLOOKUP($C250,NHLE!$A$1:$P$327,4,0)</f>
        <v>54</v>
      </c>
      <c r="E250" s="63">
        <f>VLOOKUP($C250,NHLE!$A$1:$P$327,5,0)</f>
        <v>184</v>
      </c>
      <c r="F250" s="63">
        <f>VLOOKUP($C250,NHLE!$A$1:$P$327,6,0)</f>
        <v>2847</v>
      </c>
      <c r="G250" s="63">
        <f>VLOOKUP($C250,NHLE!$A$1:$P$327,7,0)</f>
        <v>3085</v>
      </c>
      <c r="H250" s="63">
        <f>VLOOKUP($C250,NHLE!$A$1:$P$327,8,0)</f>
        <v>112</v>
      </c>
      <c r="I250" s="63">
        <f>VLOOKUP($C250,NHLE!$A$1:$P$327,9,0)</f>
        <v>1</v>
      </c>
      <c r="J250" s="63">
        <f>VLOOKUP($C250,NHLE!$A$1:$P$327,10,0)</f>
        <v>1</v>
      </c>
      <c r="K250" s="63">
        <f>VLOOKUP($C250,NHLE!$A$1:$P$327,11,0)</f>
        <v>6</v>
      </c>
      <c r="L250" s="63">
        <f>VLOOKUP($C250,NHLE!$A$1:$P$327,12,0)</f>
        <v>8</v>
      </c>
      <c r="M250" s="63">
        <f>VLOOKUP($C250,NHLE!$A$1:$P$327,13,0)</f>
        <v>1</v>
      </c>
      <c r="N250" s="63">
        <f>VLOOKUP($C250,NHLE!$A$1:$P$327,14,0)</f>
        <v>0</v>
      </c>
      <c r="O250" s="63">
        <f>VLOOKUP($C250,NHLE!$A$1:$P$327,15,0)</f>
        <v>0</v>
      </c>
      <c r="P250" s="63">
        <f>VLOOKUP($C250,NHLE!$A$1:$P$327,16,0)</f>
        <v>0</v>
      </c>
      <c r="Q250" s="64"/>
      <c r="R250" s="62">
        <f>VLOOKUP($C250,'HAR Stats'!$E$4:$L$386,2,0)</f>
        <v>3</v>
      </c>
      <c r="S250" s="62">
        <f>VLOOKUP($C250,'HAR Stats'!$E$4:$L$386,3,0)</f>
        <v>5</v>
      </c>
      <c r="T250" s="62">
        <f>VLOOKUP($C250,'HAR Stats'!$E$4:$L$386,4,0)</f>
        <v>36</v>
      </c>
      <c r="U250" s="62">
        <f>VLOOKUP($C250,'HAR Stats'!$E$4:$L$386,5,0)</f>
        <v>1</v>
      </c>
      <c r="V250" s="62">
        <f>VLOOKUP($C250,'HAR Stats'!$E$4:$L$386,6,0)</f>
        <v>0</v>
      </c>
      <c r="W250" s="62">
        <f>VLOOKUP($C250,'HAR Stats'!$E$4:$L$386,7,0)</f>
        <v>0</v>
      </c>
      <c r="X250" s="62">
        <f>VLOOKUP($C250,'HAR Stats'!$E$4:$L$386,8,0)</f>
        <v>0</v>
      </c>
      <c r="Y250" s="62">
        <f t="shared" si="3"/>
        <v>45</v>
      </c>
      <c r="Z250" s="62" t="s">
        <v>671</v>
      </c>
      <c r="AA250" s="63">
        <f>VLOOKUP($C250,'Planning Applications_LBCs'!$B$2:$G$345,2,0)</f>
        <v>1937</v>
      </c>
      <c r="AB250" s="63">
        <f>VLOOKUP($C250,'Planning Applications_LBCs'!$B$2:$G$345,3,0)</f>
        <v>-2.5163563160543533E-2</v>
      </c>
      <c r="AC250" s="63">
        <f>VLOOKUP($C250,'Planning Applications_LBCs'!$B$2:$G$345,4,0)</f>
        <v>230</v>
      </c>
      <c r="AD250" s="63">
        <f>VLOOKUP($C250,'Planning Applications_LBCs'!$B$2:$G$345,5,0)</f>
        <v>5.5045871559633031E-2</v>
      </c>
      <c r="AE250" s="63">
        <f>VLOOKUP($C250,'Planning Applications_LBCs'!$B$2:$G$345,6,0)</f>
        <v>7</v>
      </c>
      <c r="AF250" s="63">
        <f>VLOOKUP($C250,'LA Staffing'!$A:$D,2,0)</f>
        <v>3</v>
      </c>
      <c r="AG250" s="63" t="s">
        <v>1023</v>
      </c>
      <c r="AH250" s="99" t="str">
        <f>VLOOKUP($C250,'LA Staffing'!$A:$D,4,0)</f>
        <v>Advised by Devon County Council</v>
      </c>
    </row>
    <row r="251" spans="1:34" ht="17.649999999999999" customHeight="1">
      <c r="A251" s="61" t="s">
        <v>328</v>
      </c>
      <c r="B251" s="61" t="s">
        <v>334</v>
      </c>
      <c r="C251" s="62" t="s">
        <v>344</v>
      </c>
      <c r="D251" s="63">
        <f>VLOOKUP($C251,NHLE!$A$1:$P$327,4,0)</f>
        <v>18</v>
      </c>
      <c r="E251" s="63">
        <f>VLOOKUP($C251,NHLE!$A$1:$P$327,5,0)</f>
        <v>39</v>
      </c>
      <c r="F251" s="63">
        <f>VLOOKUP($C251,NHLE!$A$1:$P$327,6,0)</f>
        <v>639</v>
      </c>
      <c r="G251" s="63">
        <f>VLOOKUP($C251,NHLE!$A$1:$P$327,7,0)</f>
        <v>696</v>
      </c>
      <c r="H251" s="63">
        <f>VLOOKUP($C251,NHLE!$A$1:$P$327,8,0)</f>
        <v>129</v>
      </c>
      <c r="I251" s="63">
        <f>VLOOKUP($C251,NHLE!$A$1:$P$327,9,0)</f>
        <v>0</v>
      </c>
      <c r="J251" s="63">
        <f>VLOOKUP($C251,NHLE!$A$1:$P$327,10,0)</f>
        <v>3</v>
      </c>
      <c r="K251" s="63">
        <f>VLOOKUP($C251,NHLE!$A$1:$P$327,11,0)</f>
        <v>4</v>
      </c>
      <c r="L251" s="63">
        <f>VLOOKUP($C251,NHLE!$A$1:$P$327,12,0)</f>
        <v>7</v>
      </c>
      <c r="M251" s="63">
        <f>VLOOKUP($C251,NHLE!$A$1:$P$327,13,0)</f>
        <v>0</v>
      </c>
      <c r="N251" s="63">
        <f>VLOOKUP($C251,NHLE!$A$1:$P$327,14,0)</f>
        <v>0</v>
      </c>
      <c r="O251" s="63">
        <f>VLOOKUP($C251,NHLE!$A$1:$P$327,15,0)</f>
        <v>0</v>
      </c>
      <c r="P251" s="63">
        <f>VLOOKUP($C251,NHLE!$A$1:$P$327,16,0)</f>
        <v>0</v>
      </c>
      <c r="Q251" s="64"/>
      <c r="R251" s="62">
        <f>VLOOKUP($C251,'HAR Stats'!$E$4:$L$386,2,0)</f>
        <v>1</v>
      </c>
      <c r="S251" s="62">
        <f>VLOOKUP($C251,'HAR Stats'!$E$4:$L$386,3,0)</f>
        <v>0</v>
      </c>
      <c r="T251" s="62">
        <f>VLOOKUP($C251,'HAR Stats'!$E$4:$L$386,4,0)</f>
        <v>33</v>
      </c>
      <c r="U251" s="62">
        <f>VLOOKUP($C251,'HAR Stats'!$E$4:$L$386,5,0)</f>
        <v>0</v>
      </c>
      <c r="V251" s="62">
        <f>VLOOKUP($C251,'HAR Stats'!$E$4:$L$386,6,0)</f>
        <v>0</v>
      </c>
      <c r="W251" s="62">
        <f>VLOOKUP($C251,'HAR Stats'!$E$4:$L$386,7,0)</f>
        <v>0</v>
      </c>
      <c r="X251" s="62">
        <f>VLOOKUP($C251,'HAR Stats'!$E$4:$L$386,8,0)</f>
        <v>0</v>
      </c>
      <c r="Y251" s="62">
        <f t="shared" si="3"/>
        <v>34</v>
      </c>
      <c r="Z251" s="62" t="s">
        <v>671</v>
      </c>
      <c r="AA251" s="63">
        <f>VLOOKUP($C251,'Planning Applications_LBCs'!$B$2:$G$345,2,0)</f>
        <v>1014</v>
      </c>
      <c r="AB251" s="63">
        <f>VLOOKUP($C251,'Planning Applications_LBCs'!$B$2:$G$345,3,0)</f>
        <v>2.8397565922920892E-2</v>
      </c>
      <c r="AC251" s="63">
        <f>VLOOKUP($C251,'Planning Applications_LBCs'!$B$2:$G$345,4,0)</f>
        <v>52</v>
      </c>
      <c r="AD251" s="63">
        <f>VLOOKUP($C251,'Planning Applications_LBCs'!$B$2:$G$345,5,0)</f>
        <v>0.23809523809523808</v>
      </c>
      <c r="AE251" s="63">
        <f>VLOOKUP($C251,'Planning Applications_LBCs'!$B$2:$G$345,6,0)</f>
        <v>2</v>
      </c>
      <c r="AF251" s="63">
        <f>VLOOKUP($C251,'LA Staffing'!$A:$D,2,0)</f>
        <v>0.5</v>
      </c>
      <c r="AG251" s="63" t="s">
        <v>1023</v>
      </c>
      <c r="AH251" s="99" t="str">
        <f>VLOOKUP($C251,'LA Staffing'!$A:$D,4,0)</f>
        <v>Advised by Dorset County Council</v>
      </c>
    </row>
    <row r="252" spans="1:34" ht="17.649999999999999" customHeight="1">
      <c r="A252" s="61" t="s">
        <v>328</v>
      </c>
      <c r="B252" s="61" t="s">
        <v>342</v>
      </c>
      <c r="C252" s="62" t="s">
        <v>345</v>
      </c>
      <c r="D252" s="63">
        <f>VLOOKUP($C252,NHLE!$A$1:$P$327,4,0)</f>
        <v>22</v>
      </c>
      <c r="E252" s="63">
        <f>VLOOKUP($C252,NHLE!$A$1:$P$327,5,0)</f>
        <v>85</v>
      </c>
      <c r="F252" s="63">
        <f>VLOOKUP($C252,NHLE!$A$1:$P$327,6,0)</f>
        <v>883</v>
      </c>
      <c r="G252" s="63">
        <f>VLOOKUP($C252,NHLE!$A$1:$P$327,7,0)</f>
        <v>990</v>
      </c>
      <c r="H252" s="63">
        <f>VLOOKUP($C252,NHLE!$A$1:$P$327,8,0)</f>
        <v>19</v>
      </c>
      <c r="I252" s="63">
        <f>VLOOKUP($C252,NHLE!$A$1:$P$327,9,0)</f>
        <v>0</v>
      </c>
      <c r="J252" s="63">
        <f>VLOOKUP($C252,NHLE!$A$1:$P$327,10,0)</f>
        <v>1</v>
      </c>
      <c r="K252" s="63">
        <f>VLOOKUP($C252,NHLE!$A$1:$P$327,11,0)</f>
        <v>1</v>
      </c>
      <c r="L252" s="63">
        <f>VLOOKUP($C252,NHLE!$A$1:$P$327,12,0)</f>
        <v>2</v>
      </c>
      <c r="M252" s="63">
        <f>VLOOKUP($C252,NHLE!$A$1:$P$327,13,0)</f>
        <v>0</v>
      </c>
      <c r="N252" s="63">
        <f>VLOOKUP($C252,NHLE!$A$1:$P$327,14,0)</f>
        <v>0</v>
      </c>
      <c r="O252" s="63">
        <f>VLOOKUP($C252,NHLE!$A$1:$P$327,15,0)</f>
        <v>0</v>
      </c>
      <c r="P252" s="63">
        <f>VLOOKUP($C252,NHLE!$A$1:$P$327,16,0)</f>
        <v>0</v>
      </c>
      <c r="Q252" s="64"/>
      <c r="R252" s="62">
        <f>VLOOKUP($C252,'HAR Stats'!$E$4:$L$386,2,0)</f>
        <v>0</v>
      </c>
      <c r="S252" s="62">
        <f>VLOOKUP($C252,'HAR Stats'!$E$4:$L$386,3,0)</f>
        <v>2</v>
      </c>
      <c r="T252" s="62">
        <f>VLOOKUP($C252,'HAR Stats'!$E$4:$L$386,4,0)</f>
        <v>1</v>
      </c>
      <c r="U252" s="62">
        <f>VLOOKUP($C252,'HAR Stats'!$E$4:$L$386,5,0)</f>
        <v>0</v>
      </c>
      <c r="V252" s="62">
        <f>VLOOKUP($C252,'HAR Stats'!$E$4:$L$386,6,0)</f>
        <v>0</v>
      </c>
      <c r="W252" s="62">
        <f>VLOOKUP($C252,'HAR Stats'!$E$4:$L$386,7,0)</f>
        <v>0</v>
      </c>
      <c r="X252" s="62">
        <f>VLOOKUP($C252,'HAR Stats'!$E$4:$L$386,8,0)</f>
        <v>0</v>
      </c>
      <c r="Y252" s="62">
        <f t="shared" si="3"/>
        <v>3</v>
      </c>
      <c r="Z252" s="62" t="s">
        <v>673</v>
      </c>
      <c r="AA252" s="63">
        <f>VLOOKUP($C252,'Planning Applications_LBCs'!$B$2:$G$345,2,0)</f>
        <v>663</v>
      </c>
      <c r="AB252" s="63">
        <f>VLOOKUP($C252,'Planning Applications_LBCs'!$B$2:$G$345,3,0)</f>
        <v>-0.23967889908256881</v>
      </c>
      <c r="AC252" s="63">
        <f>VLOOKUP($C252,'Planning Applications_LBCs'!$B$2:$G$345,4,0)</f>
        <v>80</v>
      </c>
      <c r="AD252" s="63">
        <f>VLOOKUP($C252,'Planning Applications_LBCs'!$B$2:$G$345,5,0)</f>
        <v>-0.375</v>
      </c>
      <c r="AE252" s="63">
        <f>VLOOKUP($C252,'Planning Applications_LBCs'!$B$2:$G$345,6,0)</f>
        <v>0</v>
      </c>
      <c r="AF252" s="63">
        <f>VLOOKUP($C252,'LA Staffing'!$A:$D,2,0)</f>
        <v>0.5</v>
      </c>
      <c r="AG252" s="63" t="s">
        <v>1023</v>
      </c>
      <c r="AH252" s="99">
        <f>VLOOKUP($C252,'LA Staffing'!$A:$D,4,0)</f>
        <v>0.5</v>
      </c>
    </row>
    <row r="253" spans="1:34" ht="17.649999999999999" customHeight="1">
      <c r="A253" s="61" t="s">
        <v>328</v>
      </c>
      <c r="B253" s="61" t="s">
        <v>332</v>
      </c>
      <c r="C253" s="62" t="s">
        <v>346</v>
      </c>
      <c r="D253" s="63">
        <f>VLOOKUP($C253,NHLE!$A$1:$P$327,4,0)</f>
        <v>26</v>
      </c>
      <c r="E253" s="63">
        <f>VLOOKUP($C253,NHLE!$A$1:$P$327,5,0)</f>
        <v>66</v>
      </c>
      <c r="F253" s="63">
        <f>VLOOKUP($C253,NHLE!$A$1:$P$327,6,0)</f>
        <v>1386</v>
      </c>
      <c r="G253" s="63">
        <f>VLOOKUP($C253,NHLE!$A$1:$P$327,7,0)</f>
        <v>1478</v>
      </c>
      <c r="H253" s="63">
        <f>VLOOKUP($C253,NHLE!$A$1:$P$327,8,0)</f>
        <v>92</v>
      </c>
      <c r="I253" s="63">
        <f>VLOOKUP($C253,NHLE!$A$1:$P$327,9,0)</f>
        <v>0</v>
      </c>
      <c r="J253" s="63">
        <f>VLOOKUP($C253,NHLE!$A$1:$P$327,10,0)</f>
        <v>1</v>
      </c>
      <c r="K253" s="63">
        <f>VLOOKUP($C253,NHLE!$A$1:$P$327,11,0)</f>
        <v>2</v>
      </c>
      <c r="L253" s="63">
        <f>VLOOKUP($C253,NHLE!$A$1:$P$327,12,0)</f>
        <v>3</v>
      </c>
      <c r="M253" s="63">
        <f>VLOOKUP($C253,NHLE!$A$1:$P$327,13,0)</f>
        <v>0</v>
      </c>
      <c r="N253" s="63">
        <f>VLOOKUP($C253,NHLE!$A$1:$P$327,14,0)</f>
        <v>0</v>
      </c>
      <c r="O253" s="63">
        <f>VLOOKUP($C253,NHLE!$A$1:$P$327,15,0)</f>
        <v>0</v>
      </c>
      <c r="P253" s="63">
        <f>VLOOKUP($C253,NHLE!$A$1:$P$327,16,0)</f>
        <v>0</v>
      </c>
      <c r="Q253" s="64"/>
      <c r="R253" s="62">
        <f>VLOOKUP($C253,'HAR Stats'!$E$4:$L$386,2,0)</f>
        <v>4</v>
      </c>
      <c r="S253" s="62">
        <f>VLOOKUP($C253,'HAR Stats'!$E$4:$L$386,3,0)</f>
        <v>9</v>
      </c>
      <c r="T253" s="62">
        <f>VLOOKUP($C253,'HAR Stats'!$E$4:$L$386,4,0)</f>
        <v>8</v>
      </c>
      <c r="U253" s="62">
        <f>VLOOKUP($C253,'HAR Stats'!$E$4:$L$386,5,0)</f>
        <v>0</v>
      </c>
      <c r="V253" s="62">
        <f>VLOOKUP($C253,'HAR Stats'!$E$4:$L$386,6,0)</f>
        <v>0</v>
      </c>
      <c r="W253" s="62">
        <f>VLOOKUP($C253,'HAR Stats'!$E$4:$L$386,7,0)</f>
        <v>0</v>
      </c>
      <c r="X253" s="62">
        <f>VLOOKUP($C253,'HAR Stats'!$E$4:$L$386,8,0)</f>
        <v>0</v>
      </c>
      <c r="Y253" s="62">
        <f t="shared" si="3"/>
        <v>21</v>
      </c>
      <c r="Z253" s="62" t="s">
        <v>673</v>
      </c>
      <c r="AA253" s="63">
        <f>VLOOKUP($C253,'Planning Applications_LBCs'!$B$2:$G$345,2,0)</f>
        <v>908</v>
      </c>
      <c r="AB253" s="63">
        <f>VLOOKUP($C253,'Planning Applications_LBCs'!$B$2:$G$345,3,0)</f>
        <v>-9.8146128680479828E-3</v>
      </c>
      <c r="AC253" s="63">
        <f>VLOOKUP($C253,'Planning Applications_LBCs'!$B$2:$G$345,4,0)</f>
        <v>50</v>
      </c>
      <c r="AD253" s="63">
        <f>VLOOKUP($C253,'Planning Applications_LBCs'!$B$2:$G$345,5,0)</f>
        <v>8.6956521739130432E-2</v>
      </c>
      <c r="AE253" s="63">
        <f>VLOOKUP($C253,'Planning Applications_LBCs'!$B$2:$G$345,6,0)</f>
        <v>0</v>
      </c>
      <c r="AF253" s="63">
        <f>VLOOKUP($C253,'LA Staffing'!$A:$D,2,0)</f>
        <v>0.23</v>
      </c>
      <c r="AG253" s="63" t="str">
        <f>VLOOKUP($C253,'LA Staffing'!$A:$D,3,0)</f>
        <v>Down 0.17</v>
      </c>
      <c r="AH253" s="99" t="str">
        <f>VLOOKUP($C253,'LA Staffing'!$A:$D,4,0)</f>
        <v>Advised by Gloucestershire County Council Consultant for built environment lc</v>
      </c>
    </row>
    <row r="254" spans="1:34" ht="17.649999999999999" customHeight="1">
      <c r="A254" s="61" t="s">
        <v>328</v>
      </c>
      <c r="B254" s="61" t="s">
        <v>332</v>
      </c>
      <c r="C254" s="62" t="s">
        <v>347</v>
      </c>
      <c r="D254" s="63">
        <f>VLOOKUP($C254,NHLE!$A$1:$P$327,4,0)</f>
        <v>35</v>
      </c>
      <c r="E254" s="63">
        <f>VLOOKUP($C254,NHLE!$A$1:$P$327,5,0)</f>
        <v>50</v>
      </c>
      <c r="F254" s="63">
        <f>VLOOKUP($C254,NHLE!$A$1:$P$327,6,0)</f>
        <v>380</v>
      </c>
      <c r="G254" s="63">
        <f>VLOOKUP($C254,NHLE!$A$1:$P$327,7,0)</f>
        <v>465</v>
      </c>
      <c r="H254" s="63">
        <f>VLOOKUP($C254,NHLE!$A$1:$P$327,8,0)</f>
        <v>22</v>
      </c>
      <c r="I254" s="63">
        <f>VLOOKUP($C254,NHLE!$A$1:$P$327,9,0)</f>
        <v>0</v>
      </c>
      <c r="J254" s="63">
        <f>VLOOKUP($C254,NHLE!$A$1:$P$327,10,0)</f>
        <v>0</v>
      </c>
      <c r="K254" s="63">
        <f>VLOOKUP($C254,NHLE!$A$1:$P$327,11,0)</f>
        <v>0</v>
      </c>
      <c r="L254" s="63">
        <f>VLOOKUP($C254,NHLE!$A$1:$P$327,12,0)</f>
        <v>0</v>
      </c>
      <c r="M254" s="63">
        <f>VLOOKUP($C254,NHLE!$A$1:$P$327,13,0)</f>
        <v>0</v>
      </c>
      <c r="N254" s="63">
        <f>VLOOKUP($C254,NHLE!$A$1:$P$327,14,0)</f>
        <v>0</v>
      </c>
      <c r="O254" s="63">
        <f>VLOOKUP($C254,NHLE!$A$1:$P$327,15,0)</f>
        <v>0</v>
      </c>
      <c r="P254" s="63">
        <f>VLOOKUP($C254,NHLE!$A$1:$P$327,16,0)</f>
        <v>0</v>
      </c>
      <c r="Q254" s="64"/>
      <c r="R254" s="62">
        <f>VLOOKUP($C254,'HAR Stats'!$E$4:$L$386,2,0)</f>
        <v>3</v>
      </c>
      <c r="S254" s="62">
        <f>VLOOKUP($C254,'HAR Stats'!$E$4:$L$386,3,0)</f>
        <v>0</v>
      </c>
      <c r="T254" s="62">
        <f>VLOOKUP($C254,'HAR Stats'!$E$4:$L$386,4,0)</f>
        <v>0</v>
      </c>
      <c r="U254" s="62">
        <f>VLOOKUP($C254,'HAR Stats'!$E$4:$L$386,5,0)</f>
        <v>0</v>
      </c>
      <c r="V254" s="62">
        <f>VLOOKUP($C254,'HAR Stats'!$E$4:$L$386,6,0)</f>
        <v>0</v>
      </c>
      <c r="W254" s="62">
        <f>VLOOKUP($C254,'HAR Stats'!$E$4:$L$386,7,0)</f>
        <v>0</v>
      </c>
      <c r="X254" s="62">
        <f>VLOOKUP($C254,'HAR Stats'!$E$4:$L$386,8,0)</f>
        <v>2</v>
      </c>
      <c r="Y254" s="62">
        <f t="shared" si="3"/>
        <v>5</v>
      </c>
      <c r="Z254" s="62" t="s">
        <v>673</v>
      </c>
      <c r="AA254" s="63">
        <f>VLOOKUP($C254,'Planning Applications_LBCs'!$B$2:$G$345,2,0)</f>
        <v>608</v>
      </c>
      <c r="AB254" s="63">
        <f>VLOOKUP($C254,'Planning Applications_LBCs'!$B$2:$G$345,3,0)</f>
        <v>-0.1239193083573487</v>
      </c>
      <c r="AC254" s="63">
        <f>VLOOKUP($C254,'Planning Applications_LBCs'!$B$2:$G$345,4,0)</f>
        <v>32</v>
      </c>
      <c r="AD254" s="63">
        <f>VLOOKUP($C254,'Planning Applications_LBCs'!$B$2:$G$345,5,0)</f>
        <v>-0.27272727272727271</v>
      </c>
      <c r="AE254" s="63">
        <f>VLOOKUP($C254,'Planning Applications_LBCs'!$B$2:$G$345,6,0)</f>
        <v>0</v>
      </c>
      <c r="AF254" s="63">
        <f>VLOOKUP($C254,'LA Staffing'!$A:$D,2,0)</f>
        <v>2</v>
      </c>
      <c r="AG254" s="63" t="str">
        <f>VLOOKUP($C254,'LA Staffing'!$A:$D,3,0)</f>
        <v xml:space="preserve">Down 0.9 </v>
      </c>
      <c r="AH254" s="99">
        <f>VLOOKUP($C254,'LA Staffing'!$A:$D,4,0)</f>
        <v>1</v>
      </c>
    </row>
    <row r="255" spans="1:34" ht="17.649999999999999" customHeight="1">
      <c r="A255" s="61" t="s">
        <v>328</v>
      </c>
      <c r="B255" s="61" t="s">
        <v>348</v>
      </c>
      <c r="C255" s="62" t="s">
        <v>348</v>
      </c>
      <c r="D255" s="63">
        <f>VLOOKUP($C255,NHLE!$A$1:$P$327,4,0)</f>
        <v>4</v>
      </c>
      <c r="E255" s="63">
        <f>VLOOKUP($C255,NHLE!$A$1:$P$327,5,0)</f>
        <v>8</v>
      </c>
      <c r="F255" s="63">
        <f>VLOOKUP($C255,NHLE!$A$1:$P$327,6,0)</f>
        <v>118</v>
      </c>
      <c r="G255" s="63">
        <f>VLOOKUP($C255,NHLE!$A$1:$P$327,7,0)</f>
        <v>130</v>
      </c>
      <c r="H255" s="63">
        <f>VLOOKUP($C255,NHLE!$A$1:$P$327,8,0)</f>
        <v>238</v>
      </c>
      <c r="I255" s="63">
        <f>VLOOKUP($C255,NHLE!$A$1:$P$327,9,0)</f>
        <v>1</v>
      </c>
      <c r="J255" s="63">
        <f>VLOOKUP($C255,NHLE!$A$1:$P$327,10,0)</f>
        <v>0</v>
      </c>
      <c r="K255" s="63">
        <f>VLOOKUP($C255,NHLE!$A$1:$P$327,11,0)</f>
        <v>0</v>
      </c>
      <c r="L255" s="63">
        <f>VLOOKUP($C255,NHLE!$A$1:$P$327,12,0)</f>
        <v>1</v>
      </c>
      <c r="M255" s="63">
        <f>VLOOKUP($C255,NHLE!$A$1:$P$327,13,0)</f>
        <v>0</v>
      </c>
      <c r="N255" s="63">
        <f>VLOOKUP($C255,NHLE!$A$1:$P$327,14,0)</f>
        <v>0</v>
      </c>
      <c r="O255" s="63">
        <f>VLOOKUP($C255,NHLE!$A$1:$P$327,15,0)</f>
        <v>0</v>
      </c>
      <c r="P255" s="63">
        <f>VLOOKUP($C255,NHLE!$A$1:$P$327,16,0)</f>
        <v>5</v>
      </c>
      <c r="Q255" s="64"/>
      <c r="R255" s="62">
        <f>VLOOKUP($C255,'HAR Stats'!$E$4:$L$386,2,0)</f>
        <v>2</v>
      </c>
      <c r="S255" s="62">
        <f>VLOOKUP($C255,'HAR Stats'!$E$4:$L$386,3,0)</f>
        <v>0</v>
      </c>
      <c r="T255" s="62">
        <f>VLOOKUP($C255,'HAR Stats'!$E$4:$L$386,4,0)</f>
        <v>30</v>
      </c>
      <c r="U255" s="62">
        <f>VLOOKUP($C255,'HAR Stats'!$E$4:$L$386,5,0)</f>
        <v>0</v>
      </c>
      <c r="V255" s="62">
        <f>VLOOKUP($C255,'HAR Stats'!$E$4:$L$386,6,0)</f>
        <v>0</v>
      </c>
      <c r="W255" s="62">
        <f>VLOOKUP($C255,'HAR Stats'!$E$4:$L$386,7,0)</f>
        <v>0</v>
      </c>
      <c r="X255" s="62">
        <f>VLOOKUP($C255,'HAR Stats'!$E$4:$L$386,8,0)</f>
        <v>0</v>
      </c>
      <c r="Y255" s="62">
        <f t="shared" si="3"/>
        <v>32</v>
      </c>
      <c r="Z255" s="62" t="s">
        <v>671</v>
      </c>
      <c r="AA255" s="63">
        <f>VLOOKUP($C255,'Planning Applications_LBCs'!$B$2:$G$345,2,0)</f>
        <v>67</v>
      </c>
      <c r="AB255" s="63">
        <f>VLOOKUP($C255,'Planning Applications_LBCs'!$B$2:$G$345,3,0)</f>
        <v>-0.21176470588235294</v>
      </c>
      <c r="AC255" s="63">
        <f>VLOOKUP($C255,'Planning Applications_LBCs'!$B$2:$G$345,4,0)</f>
        <v>7</v>
      </c>
      <c r="AD255" s="63">
        <f>VLOOKUP($C255,'Planning Applications_LBCs'!$B$2:$G$345,5,0)</f>
        <v>-0.3</v>
      </c>
      <c r="AE255" s="63">
        <f>VLOOKUP($C255,'Planning Applications_LBCs'!$B$2:$G$345,6,0)</f>
        <v>1</v>
      </c>
      <c r="AF255" s="63">
        <f>VLOOKUP($C255,'LA Staffing'!$A:$D,2,0)</f>
        <v>0.02</v>
      </c>
      <c r="AG255" s="63" t="str">
        <f>VLOOKUP($C255,'LA Staffing'!$A:$D,3,0)</f>
        <v>Down 0.98</v>
      </c>
      <c r="AH255" s="99" t="str">
        <f>VLOOKUP($C255,'LA Staffing'!$A:$D,4,0)</f>
        <v>Advised by Cornwall County Council</v>
      </c>
    </row>
    <row r="256" spans="1:34" ht="17.649999999999999" customHeight="1">
      <c r="A256" s="61" t="s">
        <v>328</v>
      </c>
      <c r="B256" s="61" t="s">
        <v>349</v>
      </c>
      <c r="C256" s="62" t="s">
        <v>350</v>
      </c>
      <c r="D256" s="63">
        <f>VLOOKUP($C256,NHLE!$A$1:$P$327,4,0)</f>
        <v>92</v>
      </c>
      <c r="E256" s="63">
        <f>VLOOKUP($C256,NHLE!$A$1:$P$327,5,0)</f>
        <v>210</v>
      </c>
      <c r="F256" s="63">
        <f>VLOOKUP($C256,NHLE!$A$1:$P$327,6,0)</f>
        <v>2671</v>
      </c>
      <c r="G256" s="63">
        <f>VLOOKUP($C256,NHLE!$A$1:$P$327,7,0)</f>
        <v>2973</v>
      </c>
      <c r="H256" s="63">
        <f>VLOOKUP($C256,NHLE!$A$1:$P$327,8,0)</f>
        <v>234</v>
      </c>
      <c r="I256" s="63">
        <f>VLOOKUP($C256,NHLE!$A$1:$P$327,9,0)</f>
        <v>2</v>
      </c>
      <c r="J256" s="63">
        <f>VLOOKUP($C256,NHLE!$A$1:$P$327,10,0)</f>
        <v>4</v>
      </c>
      <c r="K256" s="63">
        <f>VLOOKUP($C256,NHLE!$A$1:$P$327,11,0)</f>
        <v>6</v>
      </c>
      <c r="L256" s="63">
        <f>VLOOKUP($C256,NHLE!$A$1:$P$327,12,0)</f>
        <v>12</v>
      </c>
      <c r="M256" s="63">
        <f>VLOOKUP($C256,NHLE!$A$1:$P$327,13,0)</f>
        <v>0</v>
      </c>
      <c r="N256" s="63">
        <f>VLOOKUP($C256,NHLE!$A$1:$P$327,14,0)</f>
        <v>0</v>
      </c>
      <c r="O256" s="63">
        <f>VLOOKUP($C256,NHLE!$A$1:$P$327,15,0)</f>
        <v>0</v>
      </c>
      <c r="P256" s="63">
        <f>VLOOKUP($C256,NHLE!$A$1:$P$327,16,0)</f>
        <v>0</v>
      </c>
      <c r="Q256" s="64"/>
      <c r="R256" s="62">
        <f>VLOOKUP($C256,'HAR Stats'!$E$4:$L$386,2,0)</f>
        <v>5</v>
      </c>
      <c r="S256" s="62">
        <f>VLOOKUP($C256,'HAR Stats'!$E$4:$L$386,3,0)</f>
        <v>9</v>
      </c>
      <c r="T256" s="62">
        <f>VLOOKUP($C256,'HAR Stats'!$E$4:$L$386,4,0)</f>
        <v>17</v>
      </c>
      <c r="U256" s="62">
        <f>VLOOKUP($C256,'HAR Stats'!$E$4:$L$386,5,0)</f>
        <v>0</v>
      </c>
      <c r="V256" s="62">
        <f>VLOOKUP($C256,'HAR Stats'!$E$4:$L$386,6,0)</f>
        <v>0</v>
      </c>
      <c r="W256" s="62">
        <f>VLOOKUP($C256,'HAR Stats'!$E$4:$L$386,7,0)</f>
        <v>0</v>
      </c>
      <c r="X256" s="62">
        <f>VLOOKUP($C256,'HAR Stats'!$E$4:$L$386,8,0)</f>
        <v>0</v>
      </c>
      <c r="Y256" s="62">
        <f t="shared" si="3"/>
        <v>31</v>
      </c>
      <c r="Z256" s="62" t="s">
        <v>673</v>
      </c>
      <c r="AA256" s="63">
        <f>VLOOKUP($C256,'Planning Applications_LBCs'!$B$2:$G$345,2,0)</f>
        <v>1265</v>
      </c>
      <c r="AB256" s="63">
        <f>VLOOKUP($C256,'Planning Applications_LBCs'!$B$2:$G$345,3,0)</f>
        <v>-8.0668604651162795E-2</v>
      </c>
      <c r="AC256" s="63">
        <f>VLOOKUP($C256,'Planning Applications_LBCs'!$B$2:$G$345,4,0)</f>
        <v>196</v>
      </c>
      <c r="AD256" s="63">
        <f>VLOOKUP($C256,'Planning Applications_LBCs'!$B$2:$G$345,5,0)</f>
        <v>4.8128342245989303E-2</v>
      </c>
      <c r="AE256" s="63">
        <f>VLOOKUP($C256,'Planning Applications_LBCs'!$B$2:$G$345,6,0)</f>
        <v>11</v>
      </c>
      <c r="AF256" s="63">
        <f>VLOOKUP($C256,'LA Staffing'!$A:$D,2,0)</f>
        <v>2.8</v>
      </c>
      <c r="AG256" s="63" t="str">
        <f>VLOOKUP($C256,'LA Staffing'!$A:$D,3,0)</f>
        <v>Up 0.2</v>
      </c>
      <c r="AH256" s="99" t="str">
        <f>VLOOKUP($C256,'LA Staffing'!$A:$D,4,0)</f>
        <v>Advised by South West Heritage Trust for Somerset Council</v>
      </c>
    </row>
    <row r="257" spans="1:34" ht="17.649999999999999" customHeight="1">
      <c r="A257" s="61" t="s">
        <v>328</v>
      </c>
      <c r="B257" s="61" t="s">
        <v>342</v>
      </c>
      <c r="C257" s="62" t="s">
        <v>351</v>
      </c>
      <c r="D257" s="63">
        <f>VLOOKUP($C257,NHLE!$A$1:$P$327,4,0)</f>
        <v>48</v>
      </c>
      <c r="E257" s="63">
        <f>VLOOKUP($C257,NHLE!$A$1:$P$327,5,0)</f>
        <v>161</v>
      </c>
      <c r="F257" s="63">
        <f>VLOOKUP($C257,NHLE!$A$1:$P$327,6,0)</f>
        <v>2368</v>
      </c>
      <c r="G257" s="63">
        <f>VLOOKUP($C257,NHLE!$A$1:$P$327,7,0)</f>
        <v>2577</v>
      </c>
      <c r="H257" s="63">
        <f>VLOOKUP($C257,NHLE!$A$1:$P$327,8,0)</f>
        <v>49</v>
      </c>
      <c r="I257" s="63">
        <f>VLOOKUP($C257,NHLE!$A$1:$P$327,9,0)</f>
        <v>0</v>
      </c>
      <c r="J257" s="63">
        <f>VLOOKUP($C257,NHLE!$A$1:$P$327,10,0)</f>
        <v>1</v>
      </c>
      <c r="K257" s="63">
        <f>VLOOKUP($C257,NHLE!$A$1:$P$327,11,0)</f>
        <v>2</v>
      </c>
      <c r="L257" s="63">
        <f>VLOOKUP($C257,NHLE!$A$1:$P$327,12,0)</f>
        <v>3</v>
      </c>
      <c r="M257" s="63">
        <f>VLOOKUP($C257,NHLE!$A$1:$P$327,13,0)</f>
        <v>0</v>
      </c>
      <c r="N257" s="63">
        <f>VLOOKUP($C257,NHLE!$A$1:$P$327,14,0)</f>
        <v>0</v>
      </c>
      <c r="O257" s="63">
        <f>VLOOKUP($C257,NHLE!$A$1:$P$327,15,0)</f>
        <v>0</v>
      </c>
      <c r="P257" s="63">
        <f>VLOOKUP($C257,NHLE!$A$1:$P$327,16,0)</f>
        <v>0</v>
      </c>
      <c r="Q257" s="64"/>
      <c r="R257" s="62">
        <f>VLOOKUP($C257,'HAR Stats'!$E$4:$L$386,2,0)</f>
        <v>2</v>
      </c>
      <c r="S257" s="62">
        <f>VLOOKUP($C257,'HAR Stats'!$E$4:$L$386,3,0)</f>
        <v>1</v>
      </c>
      <c r="T257" s="62">
        <f>VLOOKUP($C257,'HAR Stats'!$E$4:$L$386,4,0)</f>
        <v>16</v>
      </c>
      <c r="U257" s="62">
        <f>VLOOKUP($C257,'HAR Stats'!$E$4:$L$386,5,0)</f>
        <v>0</v>
      </c>
      <c r="V257" s="62">
        <f>VLOOKUP($C257,'HAR Stats'!$E$4:$L$386,6,0)</f>
        <v>0</v>
      </c>
      <c r="W257" s="62">
        <f>VLOOKUP($C257,'HAR Stats'!$E$4:$L$386,7,0)</f>
        <v>0</v>
      </c>
      <c r="X257" s="62">
        <f>VLOOKUP($C257,'HAR Stats'!$E$4:$L$386,8,0)</f>
        <v>3</v>
      </c>
      <c r="Y257" s="62">
        <f t="shared" si="3"/>
        <v>22</v>
      </c>
      <c r="Z257" s="62" t="s">
        <v>673</v>
      </c>
      <c r="AA257" s="63">
        <f>VLOOKUP($C257,'Planning Applications_LBCs'!$B$2:$G$345,2,0)</f>
        <v>1035</v>
      </c>
      <c r="AB257" s="63">
        <f>VLOOKUP($C257,'Planning Applications_LBCs'!$B$2:$G$345,3,0)</f>
        <v>3.3966033966033968E-2</v>
      </c>
      <c r="AC257" s="63">
        <f>VLOOKUP($C257,'Planning Applications_LBCs'!$B$2:$G$345,4,0)</f>
        <v>133</v>
      </c>
      <c r="AD257" s="63">
        <f>VLOOKUP($C257,'Planning Applications_LBCs'!$B$2:$G$345,5,0)</f>
        <v>-6.3380281690140844E-2</v>
      </c>
      <c r="AE257" s="63">
        <f>VLOOKUP($C257,'Planning Applications_LBCs'!$B$2:$G$345,6,0)</f>
        <v>2</v>
      </c>
      <c r="AF257" s="63">
        <f>VLOOKUP($C257,'LA Staffing'!$A:$D,2,0)</f>
        <v>1.5</v>
      </c>
      <c r="AG257" s="63" t="s">
        <v>1023</v>
      </c>
      <c r="AH257" s="99" t="str">
        <f>VLOOKUP($C257,'LA Staffing'!$A:$D,4,0)</f>
        <v>Advised by Devon County Council</v>
      </c>
    </row>
    <row r="258" spans="1:34" ht="17.649999999999999" customHeight="1">
      <c r="A258" s="61" t="s">
        <v>328</v>
      </c>
      <c r="B258" s="61" t="s">
        <v>342</v>
      </c>
      <c r="C258" s="62" t="s">
        <v>352</v>
      </c>
      <c r="D258" s="63">
        <f>VLOOKUP($C258,NHLE!$A$1:$P$327,4,0)</f>
        <v>51</v>
      </c>
      <c r="E258" s="63">
        <f>VLOOKUP($C258,NHLE!$A$1:$P$327,5,0)</f>
        <v>128</v>
      </c>
      <c r="F258" s="63">
        <f>VLOOKUP($C258,NHLE!$A$1:$P$327,6,0)</f>
        <v>2492</v>
      </c>
      <c r="G258" s="63">
        <f>VLOOKUP($C258,NHLE!$A$1:$P$327,7,0)</f>
        <v>2671</v>
      </c>
      <c r="H258" s="63">
        <f>VLOOKUP($C258,NHLE!$A$1:$P$327,8,0)</f>
        <v>148</v>
      </c>
      <c r="I258" s="63">
        <f>VLOOKUP($C258,NHLE!$A$1:$P$327,9,0)</f>
        <v>1</v>
      </c>
      <c r="J258" s="63">
        <f>VLOOKUP($C258,NHLE!$A$1:$P$327,10,0)</f>
        <v>2</v>
      </c>
      <c r="K258" s="63">
        <f>VLOOKUP($C258,NHLE!$A$1:$P$327,11,0)</f>
        <v>3</v>
      </c>
      <c r="L258" s="63">
        <f>VLOOKUP($C258,NHLE!$A$1:$P$327,12,0)</f>
        <v>6</v>
      </c>
      <c r="M258" s="63">
        <f>VLOOKUP($C258,NHLE!$A$1:$P$327,13,0)</f>
        <v>0</v>
      </c>
      <c r="N258" s="63">
        <f>VLOOKUP($C258,NHLE!$A$1:$P$327,14,0)</f>
        <v>0</v>
      </c>
      <c r="O258" s="63">
        <f>VLOOKUP($C258,NHLE!$A$1:$P$327,15,0)</f>
        <v>0</v>
      </c>
      <c r="P258" s="63">
        <f>VLOOKUP($C258,NHLE!$A$1:$P$327,16,0)</f>
        <v>0</v>
      </c>
      <c r="Q258" s="64"/>
      <c r="R258" s="62">
        <f>VLOOKUP($C258,'HAR Stats'!$E$4:$L$386,2,0)</f>
        <v>3</v>
      </c>
      <c r="S258" s="62">
        <f>VLOOKUP($C258,'HAR Stats'!$E$4:$L$386,3,0)</f>
        <v>8</v>
      </c>
      <c r="T258" s="62">
        <f>VLOOKUP($C258,'HAR Stats'!$E$4:$L$386,4,0)</f>
        <v>17</v>
      </c>
      <c r="U258" s="62">
        <f>VLOOKUP($C258,'HAR Stats'!$E$4:$L$386,5,0)</f>
        <v>0</v>
      </c>
      <c r="V258" s="62">
        <f>VLOOKUP($C258,'HAR Stats'!$E$4:$L$386,6,0)</f>
        <v>0</v>
      </c>
      <c r="W258" s="62">
        <f>VLOOKUP($C258,'HAR Stats'!$E$4:$L$386,7,0)</f>
        <v>0</v>
      </c>
      <c r="X258" s="62">
        <f>VLOOKUP($C258,'HAR Stats'!$E$4:$L$386,8,0)</f>
        <v>1</v>
      </c>
      <c r="Y258" s="62">
        <f t="shared" si="3"/>
        <v>29</v>
      </c>
      <c r="Z258" s="62" t="s">
        <v>673</v>
      </c>
      <c r="AA258" s="63">
        <f>VLOOKUP($C258,'Planning Applications_LBCs'!$B$2:$G$345,2,0)</f>
        <v>1189</v>
      </c>
      <c r="AB258" s="63">
        <f>VLOOKUP($C258,'Planning Applications_LBCs'!$B$2:$G$345,3,0)</f>
        <v>4.2068361086765996E-2</v>
      </c>
      <c r="AC258" s="63">
        <f>VLOOKUP($C258,'Planning Applications_LBCs'!$B$2:$G$345,4,0)</f>
        <v>120</v>
      </c>
      <c r="AD258" s="63">
        <f>VLOOKUP($C258,'Planning Applications_LBCs'!$B$2:$G$345,5,0)</f>
        <v>-9.7744360902255634E-2</v>
      </c>
      <c r="AE258" s="63">
        <f>VLOOKUP($C258,'Planning Applications_LBCs'!$B$2:$G$345,6,0)</f>
        <v>5</v>
      </c>
      <c r="AF258" s="63">
        <f>VLOOKUP($C258,'LA Staffing'!$A:$D,2,0)</f>
        <v>0.625</v>
      </c>
      <c r="AG258" s="63" t="s">
        <v>1023</v>
      </c>
      <c r="AH258" s="99" t="str">
        <f>VLOOKUP($C258,'LA Staffing'!$A:$D,4,0)</f>
        <v>Advised by Devon County Council</v>
      </c>
    </row>
    <row r="259" spans="1:34" ht="17.649999999999999" customHeight="1">
      <c r="A259" s="61" t="s">
        <v>328</v>
      </c>
      <c r="B259" s="61" t="s">
        <v>334</v>
      </c>
      <c r="C259" s="62" t="s">
        <v>353</v>
      </c>
      <c r="D259" s="63">
        <f>VLOOKUP($C259,NHLE!$A$1:$P$327,4,0)</f>
        <v>49</v>
      </c>
      <c r="E259" s="63">
        <f>VLOOKUP($C259,NHLE!$A$1:$P$327,5,0)</f>
        <v>86</v>
      </c>
      <c r="F259" s="63">
        <f>VLOOKUP($C259,NHLE!$A$1:$P$327,6,0)</f>
        <v>1849</v>
      </c>
      <c r="G259" s="63">
        <f>VLOOKUP($C259,NHLE!$A$1:$P$327,7,0)</f>
        <v>1984</v>
      </c>
      <c r="H259" s="63">
        <f>VLOOKUP($C259,NHLE!$A$1:$P$327,8,0)</f>
        <v>157</v>
      </c>
      <c r="I259" s="63">
        <f>VLOOKUP($C259,NHLE!$A$1:$P$327,9,0)</f>
        <v>0</v>
      </c>
      <c r="J259" s="63">
        <f>VLOOKUP($C259,NHLE!$A$1:$P$327,10,0)</f>
        <v>4</v>
      </c>
      <c r="K259" s="63">
        <f>VLOOKUP($C259,NHLE!$A$1:$P$327,11,0)</f>
        <v>4</v>
      </c>
      <c r="L259" s="63">
        <f>VLOOKUP($C259,NHLE!$A$1:$P$327,12,0)</f>
        <v>8</v>
      </c>
      <c r="M259" s="63">
        <f>VLOOKUP($C259,NHLE!$A$1:$P$327,13,0)</f>
        <v>0</v>
      </c>
      <c r="N259" s="63">
        <f>VLOOKUP($C259,NHLE!$A$1:$P$327,14,0)</f>
        <v>0</v>
      </c>
      <c r="O259" s="63">
        <f>VLOOKUP($C259,NHLE!$A$1:$P$327,15,0)</f>
        <v>0</v>
      </c>
      <c r="P259" s="63">
        <f>VLOOKUP($C259,NHLE!$A$1:$P$327,16,0)</f>
        <v>0</v>
      </c>
      <c r="Q259" s="64"/>
      <c r="R259" s="62">
        <f>VLOOKUP($C259,'HAR Stats'!$E$4:$L$386,2,0)</f>
        <v>4</v>
      </c>
      <c r="S259" s="62">
        <f>VLOOKUP($C259,'HAR Stats'!$E$4:$L$386,3,0)</f>
        <v>1</v>
      </c>
      <c r="T259" s="62">
        <f>VLOOKUP($C259,'HAR Stats'!$E$4:$L$386,4,0)</f>
        <v>43</v>
      </c>
      <c r="U259" s="62">
        <f>VLOOKUP($C259,'HAR Stats'!$E$4:$L$386,5,0)</f>
        <v>0</v>
      </c>
      <c r="V259" s="62">
        <f>VLOOKUP($C259,'HAR Stats'!$E$4:$L$386,6,0)</f>
        <v>0</v>
      </c>
      <c r="W259" s="62">
        <f>VLOOKUP($C259,'HAR Stats'!$E$4:$L$386,7,0)</f>
        <v>0</v>
      </c>
      <c r="X259" s="62">
        <f>VLOOKUP($C259,'HAR Stats'!$E$4:$L$386,8,0)</f>
        <v>2</v>
      </c>
      <c r="Y259" s="62">
        <f t="shared" si="3"/>
        <v>50</v>
      </c>
      <c r="Z259" s="62" t="s">
        <v>673</v>
      </c>
      <c r="AA259" s="63">
        <f>VLOOKUP($C259,'Planning Applications_LBCs'!$B$2:$G$345,2,0)</f>
        <v>833</v>
      </c>
      <c r="AB259" s="63">
        <f>VLOOKUP($C259,'Planning Applications_LBCs'!$B$2:$G$345,3,0)</f>
        <v>-6.5095398428731757E-2</v>
      </c>
      <c r="AC259" s="63">
        <f>VLOOKUP($C259,'Planning Applications_LBCs'!$B$2:$G$345,4,0)</f>
        <v>124</v>
      </c>
      <c r="AD259" s="63">
        <f>VLOOKUP($C259,'Planning Applications_LBCs'!$B$2:$G$345,5,0)</f>
        <v>-0.12676056338028169</v>
      </c>
      <c r="AE259" s="63">
        <f>VLOOKUP($C259,'Planning Applications_LBCs'!$B$2:$G$345,6,0)</f>
        <v>5</v>
      </c>
      <c r="AF259" s="63">
        <f>VLOOKUP($C259,'LA Staffing'!$A:$D,2,0)</f>
        <v>1.7</v>
      </c>
      <c r="AG259" s="63" t="str">
        <f>VLOOKUP($C259,'LA Staffing'!$A:$D,3,0)</f>
        <v>Up 0.67</v>
      </c>
      <c r="AH259" s="99" t="str">
        <f>VLOOKUP($C259,'LA Staffing'!$A:$D,4,0)</f>
        <v>Advised by Dorset County Council</v>
      </c>
    </row>
    <row r="260" spans="1:34" ht="17.649999999999999" customHeight="1">
      <c r="A260" s="61" t="s">
        <v>328</v>
      </c>
      <c r="B260" s="61" t="s">
        <v>354</v>
      </c>
      <c r="C260" s="62" t="s">
        <v>354</v>
      </c>
      <c r="D260" s="63">
        <f>VLOOKUP($C260,NHLE!$A$1:$P$327,4,0)</f>
        <v>36</v>
      </c>
      <c r="E260" s="63">
        <f>VLOOKUP($C260,NHLE!$A$1:$P$327,5,0)</f>
        <v>80</v>
      </c>
      <c r="F260" s="63">
        <f>VLOOKUP($C260,NHLE!$A$1:$P$327,6,0)</f>
        <v>960</v>
      </c>
      <c r="G260" s="63">
        <f>VLOOKUP($C260,NHLE!$A$1:$P$327,7,0)</f>
        <v>1076</v>
      </c>
      <c r="H260" s="63">
        <f>VLOOKUP($C260,NHLE!$A$1:$P$327,8,0)</f>
        <v>68</v>
      </c>
      <c r="I260" s="63">
        <f>VLOOKUP($C260,NHLE!$A$1:$P$327,9,0)</f>
        <v>0</v>
      </c>
      <c r="J260" s="63">
        <f>VLOOKUP($C260,NHLE!$A$1:$P$327,10,0)</f>
        <v>3</v>
      </c>
      <c r="K260" s="63">
        <f>VLOOKUP($C260,NHLE!$A$1:$P$327,11,0)</f>
        <v>5</v>
      </c>
      <c r="L260" s="63">
        <f>VLOOKUP($C260,NHLE!$A$1:$P$327,12,0)</f>
        <v>8</v>
      </c>
      <c r="M260" s="63">
        <f>VLOOKUP($C260,NHLE!$A$1:$P$327,13,0)</f>
        <v>0</v>
      </c>
      <c r="N260" s="63">
        <f>VLOOKUP($C260,NHLE!$A$1:$P$327,14,0)</f>
        <v>0</v>
      </c>
      <c r="O260" s="63">
        <f>VLOOKUP($C260,NHLE!$A$1:$P$327,15,0)</f>
        <v>0</v>
      </c>
      <c r="P260" s="63">
        <f>VLOOKUP($C260,NHLE!$A$1:$P$327,16,0)</f>
        <v>0</v>
      </c>
      <c r="Q260" s="64"/>
      <c r="R260" s="62">
        <f>VLOOKUP($C260,'HAR Stats'!$E$4:$L$386,2,0)</f>
        <v>3</v>
      </c>
      <c r="S260" s="62">
        <f>VLOOKUP($C260,'HAR Stats'!$E$4:$L$386,3,0)</f>
        <v>2</v>
      </c>
      <c r="T260" s="62">
        <f>VLOOKUP($C260,'HAR Stats'!$E$4:$L$386,4,0)</f>
        <v>1</v>
      </c>
      <c r="U260" s="62">
        <f>VLOOKUP($C260,'HAR Stats'!$E$4:$L$386,5,0)</f>
        <v>0</v>
      </c>
      <c r="V260" s="62">
        <f>VLOOKUP($C260,'HAR Stats'!$E$4:$L$386,6,0)</f>
        <v>0</v>
      </c>
      <c r="W260" s="62">
        <f>VLOOKUP($C260,'HAR Stats'!$E$4:$L$386,7,0)</f>
        <v>0</v>
      </c>
      <c r="X260" s="62">
        <f>VLOOKUP($C260,'HAR Stats'!$E$4:$L$386,8,0)</f>
        <v>4</v>
      </c>
      <c r="Y260" s="62">
        <f t="shared" si="3"/>
        <v>10</v>
      </c>
      <c r="Z260" s="62" t="s">
        <v>673</v>
      </c>
      <c r="AA260" s="63">
        <f>VLOOKUP($C260,'Planning Applications_LBCs'!$B$2:$G$345,2,0)</f>
        <v>1707</v>
      </c>
      <c r="AB260" s="63">
        <f>VLOOKUP($C260,'Planning Applications_LBCs'!$B$2:$G$345,3,0)</f>
        <v>-3.5026269702276708E-3</v>
      </c>
      <c r="AC260" s="63">
        <f>VLOOKUP($C260,'Planning Applications_LBCs'!$B$2:$G$345,4,0)</f>
        <v>70</v>
      </c>
      <c r="AD260" s="63">
        <f>VLOOKUP($C260,'Planning Applications_LBCs'!$B$2:$G$345,5,0)</f>
        <v>-0.14634146341463414</v>
      </c>
      <c r="AE260" s="63">
        <f>VLOOKUP($C260,'Planning Applications_LBCs'!$B$2:$G$345,6,0)</f>
        <v>1</v>
      </c>
      <c r="AF260" s="63">
        <f>VLOOKUP($C260,'LA Staffing'!$A:$D,2,0)</f>
        <v>1</v>
      </c>
      <c r="AG260" s="63" t="s">
        <v>1023</v>
      </c>
      <c r="AH260" s="99">
        <f>VLOOKUP($C260,'LA Staffing'!$A:$D,4,0)</f>
        <v>1.6</v>
      </c>
    </row>
    <row r="261" spans="1:34" ht="17.649999999999999" customHeight="1">
      <c r="A261" s="61" t="s">
        <v>328</v>
      </c>
      <c r="B261" s="61" t="s">
        <v>355</v>
      </c>
      <c r="C261" s="62" t="s">
        <v>356</v>
      </c>
      <c r="D261" s="63">
        <f>VLOOKUP($C261,NHLE!$A$1:$P$327,4,0)</f>
        <v>8</v>
      </c>
      <c r="E261" s="63">
        <f>VLOOKUP($C261,NHLE!$A$1:$P$327,5,0)</f>
        <v>17</v>
      </c>
      <c r="F261" s="63">
        <f>VLOOKUP($C261,NHLE!$A$1:$P$327,6,0)</f>
        <v>205</v>
      </c>
      <c r="G261" s="63">
        <f>VLOOKUP($C261,NHLE!$A$1:$P$327,7,0)</f>
        <v>230</v>
      </c>
      <c r="H261" s="63">
        <f>VLOOKUP($C261,NHLE!$A$1:$P$327,8,0)</f>
        <v>17</v>
      </c>
      <c r="I261" s="63">
        <f>VLOOKUP($C261,NHLE!$A$1:$P$327,9,0)</f>
        <v>0</v>
      </c>
      <c r="J261" s="63">
        <f>VLOOKUP($C261,NHLE!$A$1:$P$327,10,0)</f>
        <v>1</v>
      </c>
      <c r="K261" s="63">
        <f>VLOOKUP($C261,NHLE!$A$1:$P$327,11,0)</f>
        <v>3</v>
      </c>
      <c r="L261" s="63">
        <f>VLOOKUP($C261,NHLE!$A$1:$P$327,12,0)</f>
        <v>4</v>
      </c>
      <c r="M261" s="63">
        <f>VLOOKUP($C261,NHLE!$A$1:$P$327,13,0)</f>
        <v>0</v>
      </c>
      <c r="N261" s="63">
        <f>VLOOKUP($C261,NHLE!$A$1:$P$327,14,0)</f>
        <v>0</v>
      </c>
      <c r="O261" s="63">
        <f>VLOOKUP($C261,NHLE!$A$1:$P$327,15,0)</f>
        <v>0</v>
      </c>
      <c r="P261" s="63">
        <f>VLOOKUP($C261,NHLE!$A$1:$P$327,16,0)</f>
        <v>0</v>
      </c>
      <c r="Q261" s="64"/>
      <c r="R261" s="62">
        <f>VLOOKUP($C261,'HAR Stats'!$E$4:$L$386,2,0)</f>
        <v>0</v>
      </c>
      <c r="S261" s="62">
        <f>VLOOKUP($C261,'HAR Stats'!$E$4:$L$386,3,0)</f>
        <v>1</v>
      </c>
      <c r="T261" s="62">
        <f>VLOOKUP($C261,'HAR Stats'!$E$4:$L$386,4,0)</f>
        <v>1</v>
      </c>
      <c r="U261" s="62">
        <f>VLOOKUP($C261,'HAR Stats'!$E$4:$L$386,5,0)</f>
        <v>0</v>
      </c>
      <c r="V261" s="62">
        <f>VLOOKUP($C261,'HAR Stats'!$E$4:$L$386,6,0)</f>
        <v>0</v>
      </c>
      <c r="W261" s="62">
        <f>VLOOKUP($C261,'HAR Stats'!$E$4:$L$386,7,0)</f>
        <v>0</v>
      </c>
      <c r="X261" s="62">
        <f>VLOOKUP($C261,'HAR Stats'!$E$4:$L$386,8,0)</f>
        <v>1</v>
      </c>
      <c r="Y261" s="62">
        <f t="shared" ref="Y261:Y324" si="4">SUM(R261:X261)</f>
        <v>3</v>
      </c>
      <c r="Z261" s="62" t="s">
        <v>673</v>
      </c>
      <c r="AA261" s="63">
        <f>VLOOKUP($C261,'Planning Applications_LBCs'!$B$2:$G$345,2,0)</f>
        <v>1386</v>
      </c>
      <c r="AB261" s="63">
        <f>VLOOKUP($C261,'Planning Applications_LBCs'!$B$2:$G$345,3,0)</f>
        <v>-6.097560975609756E-2</v>
      </c>
      <c r="AC261" s="63">
        <f>VLOOKUP($C261,'Planning Applications_LBCs'!$B$2:$G$345,4,0)</f>
        <v>10</v>
      </c>
      <c r="AD261" s="63">
        <f>VLOOKUP($C261,'Planning Applications_LBCs'!$B$2:$G$345,5,0)</f>
        <v>-9.0909090909090912E-2</v>
      </c>
      <c r="AE261" s="63">
        <f>VLOOKUP($C261,'Planning Applications_LBCs'!$B$2:$G$345,6,0)</f>
        <v>9</v>
      </c>
      <c r="AF261" s="63">
        <f>VLOOKUP($C261,'LA Staffing'!$A:$D,2,0)</f>
        <v>2</v>
      </c>
      <c r="AG261" s="63" t="s">
        <v>1023</v>
      </c>
      <c r="AH261" s="99" t="str">
        <f>VLOOKUP($C261,'LA Staffing'!$A:$D,4,0)</f>
        <v>Advised by Dorset County Council</v>
      </c>
    </row>
    <row r="262" spans="1:34" ht="17.649999999999999" customHeight="1">
      <c r="A262" s="61" t="s">
        <v>328</v>
      </c>
      <c r="B262" s="61" t="s">
        <v>334</v>
      </c>
      <c r="C262" s="62" t="s">
        <v>357</v>
      </c>
      <c r="D262" s="63">
        <f>VLOOKUP($C262,NHLE!$A$1:$P$327,4,0)</f>
        <v>24</v>
      </c>
      <c r="E262" s="63">
        <f>VLOOKUP($C262,NHLE!$A$1:$P$327,5,0)</f>
        <v>48</v>
      </c>
      <c r="F262" s="63">
        <f>VLOOKUP($C262,NHLE!$A$1:$P$327,6,0)</f>
        <v>1368</v>
      </c>
      <c r="G262" s="63">
        <f>VLOOKUP($C262,NHLE!$A$1:$P$327,7,0)</f>
        <v>1440</v>
      </c>
      <c r="H262" s="63">
        <f>VLOOKUP($C262,NHLE!$A$1:$P$327,8,0)</f>
        <v>258</v>
      </c>
      <c r="I262" s="63">
        <f>VLOOKUP($C262,NHLE!$A$1:$P$327,9,0)</f>
        <v>0</v>
      </c>
      <c r="J262" s="63">
        <f>VLOOKUP($C262,NHLE!$A$1:$P$327,10,0)</f>
        <v>3</v>
      </c>
      <c r="K262" s="63">
        <f>VLOOKUP($C262,NHLE!$A$1:$P$327,11,0)</f>
        <v>3</v>
      </c>
      <c r="L262" s="63">
        <f>VLOOKUP($C262,NHLE!$A$1:$P$327,12,0)</f>
        <v>6</v>
      </c>
      <c r="M262" s="63">
        <f>VLOOKUP($C262,NHLE!$A$1:$P$327,13,0)</f>
        <v>1</v>
      </c>
      <c r="N262" s="63">
        <f>VLOOKUP($C262,NHLE!$A$1:$P$327,14,0)</f>
        <v>0</v>
      </c>
      <c r="O262" s="63">
        <f>VLOOKUP($C262,NHLE!$A$1:$P$327,15,0)</f>
        <v>0</v>
      </c>
      <c r="P262" s="63">
        <f>VLOOKUP($C262,NHLE!$A$1:$P$327,16,0)</f>
        <v>4</v>
      </c>
      <c r="Q262" s="64"/>
      <c r="R262" s="62">
        <f>VLOOKUP($C262,'HAR Stats'!$E$4:$L$386,2,0)</f>
        <v>3</v>
      </c>
      <c r="S262" s="62">
        <f>VLOOKUP($C262,'HAR Stats'!$E$4:$L$386,3,0)</f>
        <v>0</v>
      </c>
      <c r="T262" s="62">
        <f>VLOOKUP($C262,'HAR Stats'!$E$4:$L$386,4,0)</f>
        <v>48</v>
      </c>
      <c r="U262" s="62">
        <f>VLOOKUP($C262,'HAR Stats'!$E$4:$L$386,5,0)</f>
        <v>0</v>
      </c>
      <c r="V262" s="62">
        <f>VLOOKUP($C262,'HAR Stats'!$E$4:$L$386,6,0)</f>
        <v>0</v>
      </c>
      <c r="W262" s="62">
        <f>VLOOKUP($C262,'HAR Stats'!$E$4:$L$386,7,0)</f>
        <v>0</v>
      </c>
      <c r="X262" s="62">
        <f>VLOOKUP($C262,'HAR Stats'!$E$4:$L$386,8,0)</f>
        <v>2</v>
      </c>
      <c r="Y262" s="62">
        <f t="shared" si="4"/>
        <v>53</v>
      </c>
      <c r="Z262" s="62" t="s">
        <v>673</v>
      </c>
      <c r="AA262" s="63">
        <f>VLOOKUP($C262,'Planning Applications_LBCs'!$B$2:$G$345,2,0)</f>
        <v>619</v>
      </c>
      <c r="AB262" s="63">
        <f>VLOOKUP($C262,'Planning Applications_LBCs'!$B$2:$G$345,3,0)</f>
        <v>9.7517730496453903E-2</v>
      </c>
      <c r="AC262" s="63">
        <f>VLOOKUP($C262,'Planning Applications_LBCs'!$B$2:$G$345,4,0)</f>
        <v>75</v>
      </c>
      <c r="AD262" s="63">
        <f>VLOOKUP($C262,'Planning Applications_LBCs'!$B$2:$G$345,5,0)</f>
        <v>-0.14772727272727273</v>
      </c>
      <c r="AE262" s="63">
        <f>VLOOKUP($C262,'Planning Applications_LBCs'!$B$2:$G$345,6,0)</f>
        <v>1</v>
      </c>
      <c r="AF262" s="63">
        <f>VLOOKUP($C262,'LA Staffing'!$A:$D,2,0)</f>
        <v>1</v>
      </c>
      <c r="AG262" s="63" t="s">
        <v>1023</v>
      </c>
      <c r="AH262" s="99" t="str">
        <f>VLOOKUP($C262,'LA Staffing'!$A:$D,4,0)</f>
        <v>Advised by Dorset County Council</v>
      </c>
    </row>
    <row r="263" spans="1:34" ht="17.649999999999999" customHeight="1">
      <c r="A263" s="61" t="s">
        <v>328</v>
      </c>
      <c r="B263" s="61" t="s">
        <v>349</v>
      </c>
      <c r="C263" s="62" t="s">
        <v>358</v>
      </c>
      <c r="D263" s="63">
        <f>VLOOKUP($C263,NHLE!$A$1:$P$327,4,0)</f>
        <v>53</v>
      </c>
      <c r="E263" s="63">
        <f>VLOOKUP($C263,NHLE!$A$1:$P$327,5,0)</f>
        <v>90</v>
      </c>
      <c r="F263" s="63">
        <f>VLOOKUP($C263,NHLE!$A$1:$P$327,6,0)</f>
        <v>1028</v>
      </c>
      <c r="G263" s="63">
        <f>VLOOKUP($C263,NHLE!$A$1:$P$327,7,0)</f>
        <v>1171</v>
      </c>
      <c r="H263" s="63">
        <f>VLOOKUP($C263,NHLE!$A$1:$P$327,8,0)</f>
        <v>79</v>
      </c>
      <c r="I263" s="63">
        <f>VLOOKUP($C263,NHLE!$A$1:$P$327,9,0)</f>
        <v>0</v>
      </c>
      <c r="J263" s="63">
        <f>VLOOKUP($C263,NHLE!$A$1:$P$327,10,0)</f>
        <v>0</v>
      </c>
      <c r="K263" s="63">
        <f>VLOOKUP($C263,NHLE!$A$1:$P$327,11,0)</f>
        <v>2</v>
      </c>
      <c r="L263" s="63">
        <f>VLOOKUP($C263,NHLE!$A$1:$P$327,12,0)</f>
        <v>2</v>
      </c>
      <c r="M263" s="63">
        <f>VLOOKUP($C263,NHLE!$A$1:$P$327,13,0)</f>
        <v>0</v>
      </c>
      <c r="N263" s="63">
        <f>VLOOKUP($C263,NHLE!$A$1:$P$327,14,0)</f>
        <v>0</v>
      </c>
      <c r="O263" s="63">
        <f>VLOOKUP($C263,NHLE!$A$1:$P$327,15,0)</f>
        <v>1</v>
      </c>
      <c r="P263" s="63">
        <f>VLOOKUP($C263,NHLE!$A$1:$P$327,16,0)</f>
        <v>0</v>
      </c>
      <c r="Q263" s="64"/>
      <c r="R263" s="62">
        <f>VLOOKUP($C263,'HAR Stats'!$E$4:$L$386,2,0)</f>
        <v>2</v>
      </c>
      <c r="S263" s="62">
        <f>VLOOKUP($C263,'HAR Stats'!$E$4:$L$386,3,0)</f>
        <v>8</v>
      </c>
      <c r="T263" s="62">
        <f>VLOOKUP($C263,'HAR Stats'!$E$4:$L$386,4,0)</f>
        <v>12</v>
      </c>
      <c r="U263" s="62">
        <f>VLOOKUP($C263,'HAR Stats'!$E$4:$L$386,5,0)</f>
        <v>1</v>
      </c>
      <c r="V263" s="62">
        <f>VLOOKUP($C263,'HAR Stats'!$E$4:$L$386,6,0)</f>
        <v>0</v>
      </c>
      <c r="W263" s="62">
        <f>VLOOKUP($C263,'HAR Stats'!$E$4:$L$386,7,0)</f>
        <v>0</v>
      </c>
      <c r="X263" s="62">
        <f>VLOOKUP($C263,'HAR Stats'!$E$4:$L$386,8,0)</f>
        <v>0</v>
      </c>
      <c r="Y263" s="62">
        <f t="shared" si="4"/>
        <v>23</v>
      </c>
      <c r="Z263" s="62" t="s">
        <v>673</v>
      </c>
      <c r="AA263" s="63">
        <f>VLOOKUP($C263,'Planning Applications_LBCs'!$B$2:$G$345,2,0)</f>
        <v>1145</v>
      </c>
      <c r="AB263" s="63">
        <f>VLOOKUP($C263,'Planning Applications_LBCs'!$B$2:$G$345,3,0)</f>
        <v>7.410881801125703E-2</v>
      </c>
      <c r="AC263" s="63">
        <f>VLOOKUP($C263,'Planning Applications_LBCs'!$B$2:$G$345,4,0)</f>
        <v>88</v>
      </c>
      <c r="AD263" s="63">
        <f>VLOOKUP($C263,'Planning Applications_LBCs'!$B$2:$G$345,5,0)</f>
        <v>-3.2967032967032968E-2</v>
      </c>
      <c r="AE263" s="63">
        <f>VLOOKUP($C263,'Planning Applications_LBCs'!$B$2:$G$345,6,0)</f>
        <v>3</v>
      </c>
      <c r="AF263" s="63">
        <f>VLOOKUP($C263,'LA Staffing'!$A:$D,2,0)</f>
        <v>1</v>
      </c>
      <c r="AG263" s="63" t="s">
        <v>1023</v>
      </c>
      <c r="AH263" s="99" t="str">
        <f>VLOOKUP($C263,'LA Staffing'!$A:$D,4,0)</f>
        <v>Advised by South West Heritage Trust for Somerset Council</v>
      </c>
    </row>
    <row r="264" spans="1:34" ht="17.649999999999999" customHeight="1">
      <c r="A264" s="61" t="s">
        <v>328</v>
      </c>
      <c r="B264" s="61" t="s">
        <v>359</v>
      </c>
      <c r="C264" s="62" t="s">
        <v>359</v>
      </c>
      <c r="D264" s="63">
        <f>VLOOKUP($C264,NHLE!$A$1:$P$327,4,0)</f>
        <v>44</v>
      </c>
      <c r="E264" s="63">
        <f>VLOOKUP($C264,NHLE!$A$1:$P$327,5,0)</f>
        <v>118</v>
      </c>
      <c r="F264" s="63">
        <f>VLOOKUP($C264,NHLE!$A$1:$P$327,6,0)</f>
        <v>1922</v>
      </c>
      <c r="G264" s="63">
        <f>VLOOKUP($C264,NHLE!$A$1:$P$327,7,0)</f>
        <v>2084</v>
      </c>
      <c r="H264" s="63">
        <f>VLOOKUP($C264,NHLE!$A$1:$P$327,8,0)</f>
        <v>38</v>
      </c>
      <c r="I264" s="63">
        <f>VLOOKUP($C264,NHLE!$A$1:$P$327,9,0)</f>
        <v>1</v>
      </c>
      <c r="J264" s="63">
        <f>VLOOKUP($C264,NHLE!$A$1:$P$327,10,0)</f>
        <v>3</v>
      </c>
      <c r="K264" s="63">
        <f>VLOOKUP($C264,NHLE!$A$1:$P$327,11,0)</f>
        <v>4</v>
      </c>
      <c r="L264" s="63">
        <f>VLOOKUP($C264,NHLE!$A$1:$P$327,12,0)</f>
        <v>8</v>
      </c>
      <c r="M264" s="63">
        <f>VLOOKUP($C264,NHLE!$A$1:$P$327,13,0)</f>
        <v>0</v>
      </c>
      <c r="N264" s="63">
        <f>VLOOKUP($C264,NHLE!$A$1:$P$327,14,0)</f>
        <v>0</v>
      </c>
      <c r="O264" s="63">
        <f>VLOOKUP($C264,NHLE!$A$1:$P$327,15,0)</f>
        <v>1</v>
      </c>
      <c r="P264" s="63">
        <f>VLOOKUP($C264,NHLE!$A$1:$P$327,16,0)</f>
        <v>0</v>
      </c>
      <c r="Q264" s="64"/>
      <c r="R264" s="62">
        <f>VLOOKUP($C264,'HAR Stats'!$E$4:$L$386,2,0)</f>
        <v>6</v>
      </c>
      <c r="S264" s="62">
        <f>VLOOKUP($C264,'HAR Stats'!$E$4:$L$386,3,0)</f>
        <v>2</v>
      </c>
      <c r="T264" s="62">
        <f>VLOOKUP($C264,'HAR Stats'!$E$4:$L$386,4,0)</f>
        <v>3</v>
      </c>
      <c r="U264" s="62">
        <f>VLOOKUP($C264,'HAR Stats'!$E$4:$L$386,5,0)</f>
        <v>2</v>
      </c>
      <c r="V264" s="62">
        <f>VLOOKUP($C264,'HAR Stats'!$E$4:$L$386,6,0)</f>
        <v>0</v>
      </c>
      <c r="W264" s="62">
        <f>VLOOKUP($C264,'HAR Stats'!$E$4:$L$386,7,0)</f>
        <v>0</v>
      </c>
      <c r="X264" s="62">
        <f>VLOOKUP($C264,'HAR Stats'!$E$4:$L$386,8,0)</f>
        <v>2</v>
      </c>
      <c r="Y264" s="62">
        <f t="shared" si="4"/>
        <v>15</v>
      </c>
      <c r="Z264" s="62" t="s">
        <v>671</v>
      </c>
      <c r="AA264" s="63">
        <f>VLOOKUP($C264,'Planning Applications_LBCs'!$B$2:$G$345,2,0)</f>
        <v>1911</v>
      </c>
      <c r="AB264" s="63">
        <f>VLOOKUP($C264,'Planning Applications_LBCs'!$B$2:$G$345,3,0)</f>
        <v>1.0476689366160294E-3</v>
      </c>
      <c r="AC264" s="63">
        <f>VLOOKUP($C264,'Planning Applications_LBCs'!$B$2:$G$345,4,0)</f>
        <v>108</v>
      </c>
      <c r="AD264" s="63">
        <f>VLOOKUP($C264,'Planning Applications_LBCs'!$B$2:$G$345,5,0)</f>
        <v>-0.14285714285714285</v>
      </c>
      <c r="AE264" s="63">
        <f>VLOOKUP($C264,'Planning Applications_LBCs'!$B$2:$G$345,6,0)</f>
        <v>2</v>
      </c>
      <c r="AF264" s="63">
        <f>VLOOKUP($C264,'LA Staffing'!$A:$D,2,0)</f>
        <v>2.2999999999999998</v>
      </c>
      <c r="AG264" s="63" t="str">
        <f>VLOOKUP($C264,'LA Staffing'!$A:$D,3,0)</f>
        <v>Down 0.5</v>
      </c>
      <c r="AH264" s="99">
        <f>VLOOKUP($C264,'LA Staffing'!$A:$D,4,0)</f>
        <v>1.25</v>
      </c>
    </row>
    <row r="265" spans="1:34" ht="17.649999999999999" customHeight="1">
      <c r="A265" s="61" t="s">
        <v>328</v>
      </c>
      <c r="B265" s="61" t="s">
        <v>342</v>
      </c>
      <c r="C265" s="62" t="s">
        <v>360</v>
      </c>
      <c r="D265" s="63">
        <f>VLOOKUP($C265,NHLE!$A$1:$P$327,4,0)</f>
        <v>79</v>
      </c>
      <c r="E265" s="63">
        <f>VLOOKUP($C265,NHLE!$A$1:$P$327,5,0)</f>
        <v>136</v>
      </c>
      <c r="F265" s="63">
        <f>VLOOKUP($C265,NHLE!$A$1:$P$327,6,0)</f>
        <v>2601</v>
      </c>
      <c r="G265" s="63">
        <f>VLOOKUP($C265,NHLE!$A$1:$P$327,7,0)</f>
        <v>2816</v>
      </c>
      <c r="H265" s="63">
        <f>VLOOKUP($C265,NHLE!$A$1:$P$327,8,0)</f>
        <v>417</v>
      </c>
      <c r="I265" s="63">
        <f>VLOOKUP($C265,NHLE!$A$1:$P$327,9,0)</f>
        <v>0</v>
      </c>
      <c r="J265" s="63">
        <f>VLOOKUP($C265,NHLE!$A$1:$P$327,10,0)</f>
        <v>4</v>
      </c>
      <c r="K265" s="63">
        <f>VLOOKUP($C265,NHLE!$A$1:$P$327,11,0)</f>
        <v>4</v>
      </c>
      <c r="L265" s="63">
        <f>VLOOKUP($C265,NHLE!$A$1:$P$327,12,0)</f>
        <v>8</v>
      </c>
      <c r="M265" s="63">
        <f>VLOOKUP($C265,NHLE!$A$1:$P$327,13,0)</f>
        <v>0</v>
      </c>
      <c r="N265" s="63">
        <f>VLOOKUP($C265,NHLE!$A$1:$P$327,14,0)</f>
        <v>0</v>
      </c>
      <c r="O265" s="63">
        <f>VLOOKUP($C265,NHLE!$A$1:$P$327,15,0)</f>
        <v>0</v>
      </c>
      <c r="P265" s="63">
        <f>VLOOKUP($C265,NHLE!$A$1:$P$327,16,0)</f>
        <v>4</v>
      </c>
      <c r="Q265" s="64"/>
      <c r="R265" s="62">
        <f>VLOOKUP($C265,'HAR Stats'!$E$4:$L$386,2,0)</f>
        <v>8</v>
      </c>
      <c r="S265" s="62">
        <f>VLOOKUP($C265,'HAR Stats'!$E$4:$L$386,3,0)</f>
        <v>13</v>
      </c>
      <c r="T265" s="62">
        <f>VLOOKUP($C265,'HAR Stats'!$E$4:$L$386,4,0)</f>
        <v>21</v>
      </c>
      <c r="U265" s="62">
        <f>VLOOKUP($C265,'HAR Stats'!$E$4:$L$386,5,0)</f>
        <v>0</v>
      </c>
      <c r="V265" s="62">
        <f>VLOOKUP($C265,'HAR Stats'!$E$4:$L$386,6,0)</f>
        <v>0</v>
      </c>
      <c r="W265" s="62">
        <f>VLOOKUP($C265,'HAR Stats'!$E$4:$L$386,7,0)</f>
        <v>0</v>
      </c>
      <c r="X265" s="62">
        <f>VLOOKUP($C265,'HAR Stats'!$E$4:$L$386,8,0)</f>
        <v>0</v>
      </c>
      <c r="Y265" s="62">
        <f t="shared" si="4"/>
        <v>42</v>
      </c>
      <c r="Z265" s="62" t="s">
        <v>673</v>
      </c>
      <c r="AA265" s="63">
        <f>VLOOKUP($C265,'Planning Applications_LBCs'!$B$2:$G$345,2,0)</f>
        <v>1535</v>
      </c>
      <c r="AB265" s="63">
        <f>VLOOKUP($C265,'Planning Applications_LBCs'!$B$2:$G$345,3,0)</f>
        <v>9.5645967166309784E-2</v>
      </c>
      <c r="AC265" s="63">
        <f>VLOOKUP($C265,'Planning Applications_LBCs'!$B$2:$G$345,4,0)</f>
        <v>187</v>
      </c>
      <c r="AD265" s="63">
        <f>VLOOKUP($C265,'Planning Applications_LBCs'!$B$2:$G$345,5,0)</f>
        <v>4.4692737430167599E-2</v>
      </c>
      <c r="AE265" s="63">
        <f>VLOOKUP($C265,'Planning Applications_LBCs'!$B$2:$G$345,6,0)</f>
        <v>7</v>
      </c>
      <c r="AF265" s="63">
        <f>VLOOKUP($C265,'LA Staffing'!$A:$D,2,0)</f>
        <v>1.2</v>
      </c>
      <c r="AG265" s="63" t="s">
        <v>1023</v>
      </c>
      <c r="AH265" s="99" t="str">
        <f>VLOOKUP($C265,'LA Staffing'!$A:$D,4,0)</f>
        <v>Advised by Devon County Council</v>
      </c>
    </row>
    <row r="266" spans="1:34" ht="17.649999999999999" customHeight="1">
      <c r="A266" s="61" t="s">
        <v>328</v>
      </c>
      <c r="B266" s="61" t="s">
        <v>349</v>
      </c>
      <c r="C266" s="62" t="s">
        <v>361</v>
      </c>
      <c r="D266" s="63">
        <f>VLOOKUP($C266,NHLE!$A$1:$P$327,4,0)</f>
        <v>94</v>
      </c>
      <c r="E266" s="63">
        <f>VLOOKUP($C266,NHLE!$A$1:$P$327,5,0)</f>
        <v>269</v>
      </c>
      <c r="F266" s="63">
        <f>VLOOKUP($C266,NHLE!$A$1:$P$327,6,0)</f>
        <v>4326</v>
      </c>
      <c r="G266" s="63">
        <f>VLOOKUP($C266,NHLE!$A$1:$P$327,7,0)</f>
        <v>4689</v>
      </c>
      <c r="H266" s="63">
        <f>VLOOKUP($C266,NHLE!$A$1:$P$327,8,0)</f>
        <v>68</v>
      </c>
      <c r="I266" s="63">
        <f>VLOOKUP($C266,NHLE!$A$1:$P$327,9,0)</f>
        <v>4</v>
      </c>
      <c r="J266" s="63">
        <f>VLOOKUP($C266,NHLE!$A$1:$P$327,10,0)</f>
        <v>4</v>
      </c>
      <c r="K266" s="63">
        <f>VLOOKUP($C266,NHLE!$A$1:$P$327,11,0)</f>
        <v>10</v>
      </c>
      <c r="L266" s="63">
        <f>VLOOKUP($C266,NHLE!$A$1:$P$327,12,0)</f>
        <v>18</v>
      </c>
      <c r="M266" s="63">
        <f>VLOOKUP($C266,NHLE!$A$1:$P$327,13,0)</f>
        <v>0</v>
      </c>
      <c r="N266" s="63">
        <f>VLOOKUP($C266,NHLE!$A$1:$P$327,14,0)</f>
        <v>0</v>
      </c>
      <c r="O266" s="63">
        <f>VLOOKUP($C266,NHLE!$A$1:$P$327,15,0)</f>
        <v>1</v>
      </c>
      <c r="P266" s="63">
        <f>VLOOKUP($C266,NHLE!$A$1:$P$327,16,0)</f>
        <v>0</v>
      </c>
      <c r="Q266" s="64"/>
      <c r="R266" s="62">
        <f>VLOOKUP($C266,'HAR Stats'!$E$4:$L$386,2,0)</f>
        <v>8</v>
      </c>
      <c r="S266" s="62">
        <f>VLOOKUP($C266,'HAR Stats'!$E$4:$L$386,3,0)</f>
        <v>12</v>
      </c>
      <c r="T266" s="62">
        <f>VLOOKUP($C266,'HAR Stats'!$E$4:$L$386,4,0)</f>
        <v>3</v>
      </c>
      <c r="U266" s="62">
        <f>VLOOKUP($C266,'HAR Stats'!$E$4:$L$386,5,0)</f>
        <v>2</v>
      </c>
      <c r="V266" s="62">
        <f>VLOOKUP($C266,'HAR Stats'!$E$4:$L$386,6,0)</f>
        <v>0</v>
      </c>
      <c r="W266" s="62">
        <f>VLOOKUP($C266,'HAR Stats'!$E$4:$L$386,7,0)</f>
        <v>0</v>
      </c>
      <c r="X266" s="62">
        <f>VLOOKUP($C266,'HAR Stats'!$E$4:$L$386,8,0)</f>
        <v>0</v>
      </c>
      <c r="Y266" s="62">
        <f t="shared" si="4"/>
        <v>25</v>
      </c>
      <c r="Z266" s="62" t="s">
        <v>673</v>
      </c>
      <c r="AA266" s="63">
        <f>VLOOKUP($C266,'Planning Applications_LBCs'!$B$2:$G$345,2,0)</f>
        <v>1835</v>
      </c>
      <c r="AB266" s="63">
        <f>VLOOKUP($C266,'Planning Applications_LBCs'!$B$2:$G$345,3,0)</f>
        <v>-9.6059113300492605E-2</v>
      </c>
      <c r="AC266" s="63">
        <f>VLOOKUP($C266,'Planning Applications_LBCs'!$B$2:$G$345,4,0)</f>
        <v>294</v>
      </c>
      <c r="AD266" s="63">
        <f>VLOOKUP($C266,'Planning Applications_LBCs'!$B$2:$G$345,5,0)</f>
        <v>-4.2345276872964167E-2</v>
      </c>
      <c r="AE266" s="63">
        <f>VLOOKUP($C266,'Planning Applications_LBCs'!$B$2:$G$345,6,0)</f>
        <v>11</v>
      </c>
      <c r="AF266" s="63">
        <f>VLOOKUP($C266,'LA Staffing'!$A:$D,2,0)</f>
        <v>2.2000000000000002</v>
      </c>
      <c r="AG266" s="63" t="s">
        <v>1023</v>
      </c>
      <c r="AH266" s="99" t="str">
        <f>VLOOKUP($C266,'LA Staffing'!$A:$D,4,0)</f>
        <v>Advised by South West Heritage Trust for Somerset Council</v>
      </c>
    </row>
    <row r="267" spans="1:34" ht="17.649999999999999" customHeight="1">
      <c r="A267" s="61" t="s">
        <v>328</v>
      </c>
      <c r="B267" s="61" t="s">
        <v>332</v>
      </c>
      <c r="C267" s="62" t="s">
        <v>362</v>
      </c>
      <c r="D267" s="63">
        <f>VLOOKUP($C267,NHLE!$A$1:$P$327,4,0)</f>
        <v>43</v>
      </c>
      <c r="E267" s="63">
        <f>VLOOKUP($C267,NHLE!$A$1:$P$327,5,0)</f>
        <v>204</v>
      </c>
      <c r="F267" s="63">
        <f>VLOOKUP($C267,NHLE!$A$1:$P$327,6,0)</f>
        <v>3056</v>
      </c>
      <c r="G267" s="63">
        <f>VLOOKUP($C267,NHLE!$A$1:$P$327,7,0)</f>
        <v>3303</v>
      </c>
      <c r="H267" s="63">
        <f>VLOOKUP($C267,NHLE!$A$1:$P$327,8,0)</f>
        <v>69</v>
      </c>
      <c r="I267" s="63">
        <f>VLOOKUP($C267,NHLE!$A$1:$P$327,9,0)</f>
        <v>1</v>
      </c>
      <c r="J267" s="63">
        <f>VLOOKUP($C267,NHLE!$A$1:$P$327,10,0)</f>
        <v>5</v>
      </c>
      <c r="K267" s="63">
        <f>VLOOKUP($C267,NHLE!$A$1:$P$327,11,0)</f>
        <v>9</v>
      </c>
      <c r="L267" s="63">
        <f>VLOOKUP($C267,NHLE!$A$1:$P$327,12,0)</f>
        <v>15</v>
      </c>
      <c r="M267" s="63">
        <f>VLOOKUP($C267,NHLE!$A$1:$P$327,13,0)</f>
        <v>0</v>
      </c>
      <c r="N267" s="63">
        <f>VLOOKUP($C267,NHLE!$A$1:$P$327,14,0)</f>
        <v>0</v>
      </c>
      <c r="O267" s="63">
        <f>VLOOKUP($C267,NHLE!$A$1:$P$327,15,0)</f>
        <v>0</v>
      </c>
      <c r="P267" s="63">
        <f>VLOOKUP($C267,NHLE!$A$1:$P$327,16,0)</f>
        <v>0</v>
      </c>
      <c r="Q267" s="64"/>
      <c r="R267" s="62">
        <f>VLOOKUP($C267,'HAR Stats'!$E$4:$L$386,2,0)</f>
        <v>5</v>
      </c>
      <c r="S267" s="62">
        <f>VLOOKUP($C267,'HAR Stats'!$E$4:$L$386,3,0)</f>
        <v>7</v>
      </c>
      <c r="T267" s="62">
        <f>VLOOKUP($C267,'HAR Stats'!$E$4:$L$386,4,0)</f>
        <v>5</v>
      </c>
      <c r="U267" s="62">
        <f>VLOOKUP($C267,'HAR Stats'!$E$4:$L$386,5,0)</f>
        <v>0</v>
      </c>
      <c r="V267" s="62">
        <f>VLOOKUP($C267,'HAR Stats'!$E$4:$L$386,6,0)</f>
        <v>0</v>
      </c>
      <c r="W267" s="62">
        <f>VLOOKUP($C267,'HAR Stats'!$E$4:$L$386,7,0)</f>
        <v>0</v>
      </c>
      <c r="X267" s="62">
        <f>VLOOKUP($C267,'HAR Stats'!$E$4:$L$386,8,0)</f>
        <v>2</v>
      </c>
      <c r="Y267" s="62">
        <f t="shared" si="4"/>
        <v>19</v>
      </c>
      <c r="Z267" s="62" t="s">
        <v>673</v>
      </c>
      <c r="AA267" s="63">
        <f>VLOOKUP($C267,'Planning Applications_LBCs'!$B$2:$G$345,2,0)</f>
        <v>1487</v>
      </c>
      <c r="AB267" s="63">
        <f>VLOOKUP($C267,'Planning Applications_LBCs'!$B$2:$G$345,3,0)</f>
        <v>-9.6597812879708381E-2</v>
      </c>
      <c r="AC267" s="63">
        <f>VLOOKUP($C267,'Planning Applications_LBCs'!$B$2:$G$345,4,0)</f>
        <v>174</v>
      </c>
      <c r="AD267" s="63">
        <f>VLOOKUP($C267,'Planning Applications_LBCs'!$B$2:$G$345,5,0)</f>
        <v>-0.27800829875518673</v>
      </c>
      <c r="AE267" s="63">
        <f>VLOOKUP($C267,'Planning Applications_LBCs'!$B$2:$G$345,6,0)</f>
        <v>5</v>
      </c>
      <c r="AF267" s="63">
        <f>VLOOKUP($C267,'LA Staffing'!$A:$D,2,0)</f>
        <v>1.8</v>
      </c>
      <c r="AG267" s="63" t="str">
        <f>VLOOKUP($C267,'LA Staffing'!$A:$D,3,0)</f>
        <v>Down 0.2</v>
      </c>
      <c r="AH267" s="99" t="str">
        <f>VLOOKUP($C267,'LA Staffing'!$A:$D,4,0)</f>
        <v>Advised by Gloucestershire County Council</v>
      </c>
    </row>
    <row r="268" spans="1:34" ht="17.649999999999999" customHeight="1">
      <c r="A268" s="61" t="s">
        <v>328</v>
      </c>
      <c r="B268" s="61" t="s">
        <v>363</v>
      </c>
      <c r="C268" s="62" t="s">
        <v>364</v>
      </c>
      <c r="D268" s="63">
        <f>VLOOKUP($C268,NHLE!$A$1:$P$327,4,0)</f>
        <v>14</v>
      </c>
      <c r="E268" s="63">
        <f>VLOOKUP($C268,NHLE!$A$1:$P$327,5,0)</f>
        <v>28</v>
      </c>
      <c r="F268" s="63">
        <f>VLOOKUP($C268,NHLE!$A$1:$P$327,6,0)</f>
        <v>620</v>
      </c>
      <c r="G268" s="63">
        <f>VLOOKUP($C268,NHLE!$A$1:$P$327,7,0)</f>
        <v>662</v>
      </c>
      <c r="H268" s="63">
        <f>VLOOKUP($C268,NHLE!$A$1:$P$327,8,0)</f>
        <v>53</v>
      </c>
      <c r="I268" s="63">
        <f>VLOOKUP($C268,NHLE!$A$1:$P$327,9,0)</f>
        <v>0</v>
      </c>
      <c r="J268" s="63">
        <f>VLOOKUP($C268,NHLE!$A$1:$P$327,10,0)</f>
        <v>0</v>
      </c>
      <c r="K268" s="63">
        <f>VLOOKUP($C268,NHLE!$A$1:$P$327,11,0)</f>
        <v>3</v>
      </c>
      <c r="L268" s="63">
        <f>VLOOKUP($C268,NHLE!$A$1:$P$327,12,0)</f>
        <v>3</v>
      </c>
      <c r="M268" s="63">
        <f>VLOOKUP($C268,NHLE!$A$1:$P$327,13,0)</f>
        <v>0</v>
      </c>
      <c r="N268" s="63">
        <f>VLOOKUP($C268,NHLE!$A$1:$P$327,14,0)</f>
        <v>0</v>
      </c>
      <c r="O268" s="63">
        <f>VLOOKUP($C268,NHLE!$A$1:$P$327,15,0)</f>
        <v>0</v>
      </c>
      <c r="P268" s="63">
        <f>VLOOKUP($C268,NHLE!$A$1:$P$327,16,0)</f>
        <v>0</v>
      </c>
      <c r="Q268" s="64"/>
      <c r="R268" s="62">
        <f>VLOOKUP($C268,'HAR Stats'!$E$4:$L$386,2,0)</f>
        <v>1</v>
      </c>
      <c r="S268" s="62">
        <f>VLOOKUP($C268,'HAR Stats'!$E$4:$L$386,3,0)</f>
        <v>1</v>
      </c>
      <c r="T268" s="62">
        <f>VLOOKUP($C268,'HAR Stats'!$E$4:$L$386,4,0)</f>
        <v>11</v>
      </c>
      <c r="U268" s="62">
        <f>VLOOKUP($C268,'HAR Stats'!$E$4:$L$386,5,0)</f>
        <v>0</v>
      </c>
      <c r="V268" s="62">
        <f>VLOOKUP($C268,'HAR Stats'!$E$4:$L$386,6,0)</f>
        <v>0</v>
      </c>
      <c r="W268" s="62">
        <f>VLOOKUP($C268,'HAR Stats'!$E$4:$L$386,7,0)</f>
        <v>0</v>
      </c>
      <c r="X268" s="62">
        <f>VLOOKUP($C268,'HAR Stats'!$E$4:$L$386,8,0)</f>
        <v>0</v>
      </c>
      <c r="Y268" s="62">
        <f t="shared" si="4"/>
        <v>13</v>
      </c>
      <c r="Z268" s="62" t="s">
        <v>673</v>
      </c>
      <c r="AA268" s="63">
        <f>VLOOKUP($C268,'Planning Applications_LBCs'!$B$2:$G$345,2,0)</f>
        <v>1131</v>
      </c>
      <c r="AB268" s="63">
        <f>VLOOKUP($C268,'Planning Applications_LBCs'!$B$2:$G$345,3,0)</f>
        <v>-3.6626916524701875E-2</v>
      </c>
      <c r="AC268" s="63">
        <f>VLOOKUP($C268,'Planning Applications_LBCs'!$B$2:$G$345,4,0)</f>
        <v>47</v>
      </c>
      <c r="AD268" s="63">
        <f>VLOOKUP($C268,'Planning Applications_LBCs'!$B$2:$G$345,5,0)</f>
        <v>-0.11320754716981132</v>
      </c>
      <c r="AE268" s="63">
        <f>VLOOKUP($C268,'Planning Applications_LBCs'!$B$2:$G$345,6,0)</f>
        <v>0</v>
      </c>
      <c r="AF268" s="63">
        <f>VLOOKUP($C268,'LA Staffing'!$A:$D,2,0)</f>
        <v>1.4</v>
      </c>
      <c r="AG268" s="63" t="str">
        <f>VLOOKUP($C268,'LA Staffing'!$A:$D,3,0)</f>
        <v>Up 0.4</v>
      </c>
      <c r="AH268" s="99" t="str">
        <f>VLOOKUP($C268,'LA Staffing'!$A:$D,4,0)</f>
        <v>Advised by Wiltshire Council</v>
      </c>
    </row>
    <row r="269" spans="1:34" ht="17.649999999999999" customHeight="1">
      <c r="A269" s="61" t="s">
        <v>328</v>
      </c>
      <c r="B269" s="61" t="s">
        <v>349</v>
      </c>
      <c r="C269" s="62" t="s">
        <v>365</v>
      </c>
      <c r="D269" s="63">
        <f>VLOOKUP($C269,NHLE!$A$1:$P$327,4,0)</f>
        <v>37</v>
      </c>
      <c r="E269" s="63">
        <f>VLOOKUP($C269,NHLE!$A$1:$P$327,5,0)</f>
        <v>116</v>
      </c>
      <c r="F269" s="63">
        <f>VLOOKUP($C269,NHLE!$A$1:$P$327,6,0)</f>
        <v>1507</v>
      </c>
      <c r="G269" s="63">
        <f>VLOOKUP($C269,NHLE!$A$1:$P$327,7,0)</f>
        <v>1660</v>
      </c>
      <c r="H269" s="63">
        <f>VLOOKUP($C269,NHLE!$A$1:$P$327,8,0)</f>
        <v>32</v>
      </c>
      <c r="I269" s="63">
        <f>VLOOKUP($C269,NHLE!$A$1:$P$327,9,0)</f>
        <v>1</v>
      </c>
      <c r="J269" s="63">
        <f>VLOOKUP($C269,NHLE!$A$1:$P$327,10,0)</f>
        <v>2</v>
      </c>
      <c r="K269" s="63">
        <f>VLOOKUP($C269,NHLE!$A$1:$P$327,11,0)</f>
        <v>3</v>
      </c>
      <c r="L269" s="63">
        <f>VLOOKUP($C269,NHLE!$A$1:$P$327,12,0)</f>
        <v>6</v>
      </c>
      <c r="M269" s="63">
        <f>VLOOKUP($C269,NHLE!$A$1:$P$327,13,0)</f>
        <v>0</v>
      </c>
      <c r="N269" s="63">
        <f>VLOOKUP($C269,NHLE!$A$1:$P$327,14,0)</f>
        <v>0</v>
      </c>
      <c r="O269" s="63">
        <f>VLOOKUP($C269,NHLE!$A$1:$P$327,15,0)</f>
        <v>0</v>
      </c>
      <c r="P269" s="63">
        <f>VLOOKUP($C269,NHLE!$A$1:$P$327,16,0)</f>
        <v>0</v>
      </c>
      <c r="Q269" s="64"/>
      <c r="R269" s="62">
        <f>VLOOKUP($C269,'HAR Stats'!$E$4:$L$386,2,0)</f>
        <v>6</v>
      </c>
      <c r="S269" s="62">
        <f>VLOOKUP($C269,'HAR Stats'!$E$4:$L$386,3,0)</f>
        <v>1</v>
      </c>
      <c r="T269" s="62">
        <f>VLOOKUP($C269,'HAR Stats'!$E$4:$L$386,4,0)</f>
        <v>8</v>
      </c>
      <c r="U269" s="62">
        <f>VLOOKUP($C269,'HAR Stats'!$E$4:$L$386,5,0)</f>
        <v>0</v>
      </c>
      <c r="V269" s="62">
        <f>VLOOKUP($C269,'HAR Stats'!$E$4:$L$386,6,0)</f>
        <v>0</v>
      </c>
      <c r="W269" s="62">
        <f>VLOOKUP($C269,'HAR Stats'!$E$4:$L$386,7,0)</f>
        <v>0</v>
      </c>
      <c r="X269" s="62">
        <f>VLOOKUP($C269,'HAR Stats'!$E$4:$L$386,8,0)</f>
        <v>1</v>
      </c>
      <c r="Y269" s="62">
        <f t="shared" si="4"/>
        <v>16</v>
      </c>
      <c r="Z269" s="62" t="s">
        <v>673</v>
      </c>
      <c r="AA269" s="63">
        <f>VLOOKUP($C269,'Planning Applications_LBCs'!$B$2:$G$345,2,0)</f>
        <v>920</v>
      </c>
      <c r="AB269" s="63">
        <f>VLOOKUP($C269,'Planning Applications_LBCs'!$B$2:$G$345,3,0)</f>
        <v>-3.0558482613277135E-2</v>
      </c>
      <c r="AC269" s="63">
        <f>VLOOKUP($C269,'Planning Applications_LBCs'!$B$2:$G$345,4,0)</f>
        <v>94</v>
      </c>
      <c r="AD269" s="63">
        <f>VLOOKUP($C269,'Planning Applications_LBCs'!$B$2:$G$345,5,0)</f>
        <v>-0.15315315315315314</v>
      </c>
      <c r="AE269" s="63">
        <f>VLOOKUP($C269,'Planning Applications_LBCs'!$B$2:$G$345,6,0)</f>
        <v>1</v>
      </c>
      <c r="AF269" s="63">
        <f>VLOOKUP($C269,'LA Staffing'!$A:$D,2,0)</f>
        <v>1.1000000000000001</v>
      </c>
      <c r="AG269" s="63" t="s">
        <v>1023</v>
      </c>
      <c r="AH269" s="99" t="str">
        <f>VLOOKUP($C269,'LA Staffing'!$A:$D,4,0)</f>
        <v>Advised by South West Heritage Trust for Somerset Council</v>
      </c>
    </row>
    <row r="270" spans="1:34" ht="17.649999999999999" customHeight="1">
      <c r="A270" s="61" t="s">
        <v>328</v>
      </c>
      <c r="B270" s="61" t="s">
        <v>342</v>
      </c>
      <c r="C270" s="62" t="s">
        <v>366</v>
      </c>
      <c r="D270" s="63">
        <f>VLOOKUP($C270,NHLE!$A$1:$P$327,4,0)</f>
        <v>51</v>
      </c>
      <c r="E270" s="63">
        <f>VLOOKUP($C270,NHLE!$A$1:$P$327,5,0)</f>
        <v>162</v>
      </c>
      <c r="F270" s="63">
        <f>VLOOKUP($C270,NHLE!$A$1:$P$327,6,0)</f>
        <v>2703</v>
      </c>
      <c r="G270" s="63">
        <f>VLOOKUP($C270,NHLE!$A$1:$P$327,7,0)</f>
        <v>2916</v>
      </c>
      <c r="H270" s="63">
        <f>VLOOKUP($C270,NHLE!$A$1:$P$327,8,0)</f>
        <v>124</v>
      </c>
      <c r="I270" s="63">
        <f>VLOOKUP($C270,NHLE!$A$1:$P$327,9,0)</f>
        <v>1</v>
      </c>
      <c r="J270" s="63">
        <f>VLOOKUP($C270,NHLE!$A$1:$P$327,10,0)</f>
        <v>3</v>
      </c>
      <c r="K270" s="63">
        <f>VLOOKUP($C270,NHLE!$A$1:$P$327,11,0)</f>
        <v>5</v>
      </c>
      <c r="L270" s="63">
        <f>VLOOKUP($C270,NHLE!$A$1:$P$327,12,0)</f>
        <v>9</v>
      </c>
      <c r="M270" s="63">
        <f>VLOOKUP($C270,NHLE!$A$1:$P$327,13,0)</f>
        <v>0</v>
      </c>
      <c r="N270" s="63">
        <f>VLOOKUP($C270,NHLE!$A$1:$P$327,14,0)</f>
        <v>0</v>
      </c>
      <c r="O270" s="63">
        <f>VLOOKUP($C270,NHLE!$A$1:$P$327,15,0)</f>
        <v>0</v>
      </c>
      <c r="P270" s="63">
        <f>VLOOKUP($C270,NHLE!$A$1:$P$327,16,0)</f>
        <v>1</v>
      </c>
      <c r="Q270" s="64"/>
      <c r="R270" s="62">
        <f>VLOOKUP($C270,'HAR Stats'!$E$4:$L$386,2,0)</f>
        <v>2</v>
      </c>
      <c r="S270" s="62">
        <f>VLOOKUP($C270,'HAR Stats'!$E$4:$L$386,3,0)</f>
        <v>3</v>
      </c>
      <c r="T270" s="62">
        <f>VLOOKUP($C270,'HAR Stats'!$E$4:$L$386,4,0)</f>
        <v>7</v>
      </c>
      <c r="U270" s="62">
        <f>VLOOKUP($C270,'HAR Stats'!$E$4:$L$386,5,0)</f>
        <v>2</v>
      </c>
      <c r="V270" s="62">
        <f>VLOOKUP($C270,'HAR Stats'!$E$4:$L$386,6,0)</f>
        <v>0</v>
      </c>
      <c r="W270" s="62">
        <f>VLOOKUP($C270,'HAR Stats'!$E$4:$L$386,7,0)</f>
        <v>0</v>
      </c>
      <c r="X270" s="62">
        <f>VLOOKUP($C270,'HAR Stats'!$E$4:$L$386,8,0)</f>
        <v>2</v>
      </c>
      <c r="Y270" s="62">
        <f t="shared" si="4"/>
        <v>16</v>
      </c>
      <c r="Z270" s="62" t="s">
        <v>671</v>
      </c>
      <c r="AA270" s="63">
        <f>VLOOKUP($C270,'Planning Applications_LBCs'!$B$2:$G$345,2,0)</f>
        <v>1109</v>
      </c>
      <c r="AB270" s="63">
        <f>VLOOKUP($C270,'Planning Applications_LBCs'!$B$2:$G$345,3,0)</f>
        <v>0</v>
      </c>
      <c r="AC270" s="63">
        <f>VLOOKUP($C270,'Planning Applications_LBCs'!$B$2:$G$345,4,0)</f>
        <v>102</v>
      </c>
      <c r="AD270" s="63">
        <f>VLOOKUP($C270,'Planning Applications_LBCs'!$B$2:$G$345,5,0)</f>
        <v>-9.7087378640776691E-3</v>
      </c>
      <c r="AE270" s="63">
        <f>VLOOKUP($C270,'Planning Applications_LBCs'!$B$2:$G$345,6,0)</f>
        <v>8</v>
      </c>
      <c r="AF270" s="63">
        <f>VLOOKUP($C270,'LA Staffing'!$A:$D,2,0)</f>
        <v>1.4</v>
      </c>
      <c r="AG270" s="63" t="s">
        <v>1023</v>
      </c>
      <c r="AH270" s="99" t="str">
        <f>VLOOKUP($C270,'LA Staffing'!$A:$D,4,0)</f>
        <v>Advised by Devon County Council</v>
      </c>
    </row>
    <row r="271" spans="1:34" ht="17.649999999999999" customHeight="1">
      <c r="A271" s="61" t="s">
        <v>328</v>
      </c>
      <c r="B271" s="61" t="s">
        <v>332</v>
      </c>
      <c r="C271" s="62" t="s">
        <v>367</v>
      </c>
      <c r="D271" s="63">
        <f>VLOOKUP($C271,NHLE!$A$1:$P$327,4,0)</f>
        <v>48</v>
      </c>
      <c r="E271" s="63">
        <f>VLOOKUP($C271,NHLE!$A$1:$P$327,5,0)</f>
        <v>113</v>
      </c>
      <c r="F271" s="63">
        <f>VLOOKUP($C271,NHLE!$A$1:$P$327,6,0)</f>
        <v>1419</v>
      </c>
      <c r="G271" s="63">
        <f>VLOOKUP($C271,NHLE!$A$1:$P$327,7,0)</f>
        <v>1580</v>
      </c>
      <c r="H271" s="63">
        <f>VLOOKUP($C271,NHLE!$A$1:$P$327,8,0)</f>
        <v>56</v>
      </c>
      <c r="I271" s="63">
        <f>VLOOKUP($C271,NHLE!$A$1:$P$327,9,0)</f>
        <v>1</v>
      </c>
      <c r="J271" s="63">
        <f>VLOOKUP($C271,NHLE!$A$1:$P$327,10,0)</f>
        <v>2</v>
      </c>
      <c r="K271" s="63">
        <f>VLOOKUP($C271,NHLE!$A$1:$P$327,11,0)</f>
        <v>3</v>
      </c>
      <c r="L271" s="63">
        <f>VLOOKUP($C271,NHLE!$A$1:$P$327,12,0)</f>
        <v>6</v>
      </c>
      <c r="M271" s="63">
        <f>VLOOKUP($C271,NHLE!$A$1:$P$327,13,0)</f>
        <v>0</v>
      </c>
      <c r="N271" s="63">
        <f>VLOOKUP($C271,NHLE!$A$1:$P$327,14,0)</f>
        <v>0</v>
      </c>
      <c r="O271" s="63">
        <f>VLOOKUP($C271,NHLE!$A$1:$P$327,15,0)</f>
        <v>1</v>
      </c>
      <c r="P271" s="63">
        <f>VLOOKUP($C271,NHLE!$A$1:$P$327,16,0)</f>
        <v>0</v>
      </c>
      <c r="Q271" s="64"/>
      <c r="R271" s="62">
        <f>VLOOKUP($C271,'HAR Stats'!$E$4:$L$386,2,0)</f>
        <v>7</v>
      </c>
      <c r="S271" s="62">
        <f>VLOOKUP($C271,'HAR Stats'!$E$4:$L$386,3,0)</f>
        <v>4</v>
      </c>
      <c r="T271" s="62">
        <f>VLOOKUP($C271,'HAR Stats'!$E$4:$L$386,4,0)</f>
        <v>7</v>
      </c>
      <c r="U271" s="62">
        <f>VLOOKUP($C271,'HAR Stats'!$E$4:$L$386,5,0)</f>
        <v>0</v>
      </c>
      <c r="V271" s="62">
        <f>VLOOKUP($C271,'HAR Stats'!$E$4:$L$386,6,0)</f>
        <v>0</v>
      </c>
      <c r="W271" s="62">
        <f>VLOOKUP($C271,'HAR Stats'!$E$4:$L$386,7,0)</f>
        <v>0</v>
      </c>
      <c r="X271" s="62">
        <f>VLOOKUP($C271,'HAR Stats'!$E$4:$L$386,8,0)</f>
        <v>1</v>
      </c>
      <c r="Y271" s="62">
        <f t="shared" si="4"/>
        <v>19</v>
      </c>
      <c r="Z271" s="62" t="s">
        <v>671</v>
      </c>
      <c r="AA271" s="63">
        <f>VLOOKUP($C271,'Planning Applications_LBCs'!$B$2:$G$345,2,0)</f>
        <v>867</v>
      </c>
      <c r="AB271" s="63">
        <f>VLOOKUP($C271,'Planning Applications_LBCs'!$B$2:$G$345,3,0)</f>
        <v>-6.3714902807775378E-2</v>
      </c>
      <c r="AC271" s="63">
        <f>VLOOKUP($C271,'Planning Applications_LBCs'!$B$2:$G$345,4,0)</f>
        <v>59</v>
      </c>
      <c r="AD271" s="63">
        <f>VLOOKUP($C271,'Planning Applications_LBCs'!$B$2:$G$345,5,0)</f>
        <v>-0.22368421052631579</v>
      </c>
      <c r="AE271" s="63">
        <f>VLOOKUP($C271,'Planning Applications_LBCs'!$B$2:$G$345,6,0)</f>
        <v>0</v>
      </c>
      <c r="AF271" s="63">
        <f>VLOOKUP($C271,'LA Staffing'!$A:$D,2,0)</f>
        <v>1</v>
      </c>
      <c r="AG271" s="63" t="s">
        <v>1023</v>
      </c>
      <c r="AH271" s="99" t="str">
        <f>VLOOKUP($C271,'LA Staffing'!$A:$D,4,0)</f>
        <v>Advised by Glos County Council</v>
      </c>
    </row>
    <row r="272" spans="1:34" ht="17.649999999999999" customHeight="1">
      <c r="A272" s="61" t="s">
        <v>328</v>
      </c>
      <c r="B272" s="61" t="s">
        <v>368</v>
      </c>
      <c r="C272" s="62" t="s">
        <v>369</v>
      </c>
      <c r="D272" s="63">
        <f>VLOOKUP($C272,NHLE!$A$1:$P$327,4,0)</f>
        <v>6</v>
      </c>
      <c r="E272" s="63">
        <f>VLOOKUP($C272,NHLE!$A$1:$P$327,5,0)</f>
        <v>29</v>
      </c>
      <c r="F272" s="63">
        <f>VLOOKUP($C272,NHLE!$A$1:$P$327,6,0)</f>
        <v>830</v>
      </c>
      <c r="G272" s="63">
        <f>VLOOKUP($C272,NHLE!$A$1:$P$327,7,0)</f>
        <v>865</v>
      </c>
      <c r="H272" s="63">
        <f>VLOOKUP($C272,NHLE!$A$1:$P$327,8,0)</f>
        <v>13</v>
      </c>
      <c r="I272" s="63">
        <f>VLOOKUP($C272,NHLE!$A$1:$P$327,9,0)</f>
        <v>0</v>
      </c>
      <c r="J272" s="63">
        <f>VLOOKUP($C272,NHLE!$A$1:$P$327,10,0)</f>
        <v>1</v>
      </c>
      <c r="K272" s="63">
        <f>VLOOKUP($C272,NHLE!$A$1:$P$327,11,0)</f>
        <v>5</v>
      </c>
      <c r="L272" s="63">
        <f>VLOOKUP($C272,NHLE!$A$1:$P$327,12,0)</f>
        <v>6</v>
      </c>
      <c r="M272" s="63">
        <f>VLOOKUP($C272,NHLE!$A$1:$P$327,13,0)</f>
        <v>0</v>
      </c>
      <c r="N272" s="63">
        <f>VLOOKUP($C272,NHLE!$A$1:$P$327,14,0)</f>
        <v>0</v>
      </c>
      <c r="O272" s="63">
        <f>VLOOKUP($C272,NHLE!$A$1:$P$327,15,0)</f>
        <v>0</v>
      </c>
      <c r="P272" s="63">
        <f>VLOOKUP($C272,NHLE!$A$1:$P$327,16,0)</f>
        <v>0</v>
      </c>
      <c r="Q272" s="64"/>
      <c r="R272" s="62">
        <f>VLOOKUP($C272,'HAR Stats'!$E$4:$L$386,2,0)</f>
        <v>4</v>
      </c>
      <c r="S272" s="62">
        <f>VLOOKUP($C272,'HAR Stats'!$E$4:$L$386,3,0)</f>
        <v>1</v>
      </c>
      <c r="T272" s="62">
        <f>VLOOKUP($C272,'HAR Stats'!$E$4:$L$386,4,0)</f>
        <v>1</v>
      </c>
      <c r="U272" s="62">
        <f>VLOOKUP($C272,'HAR Stats'!$E$4:$L$386,5,0)</f>
        <v>3</v>
      </c>
      <c r="V272" s="62">
        <f>VLOOKUP($C272,'HAR Stats'!$E$4:$L$386,6,0)</f>
        <v>0</v>
      </c>
      <c r="W272" s="62">
        <f>VLOOKUP($C272,'HAR Stats'!$E$4:$L$386,7,0)</f>
        <v>0</v>
      </c>
      <c r="X272" s="62">
        <f>VLOOKUP($C272,'HAR Stats'!$E$4:$L$386,8,0)</f>
        <v>1</v>
      </c>
      <c r="Y272" s="62">
        <f t="shared" si="4"/>
        <v>10</v>
      </c>
      <c r="Z272" s="62" t="s">
        <v>673</v>
      </c>
      <c r="AA272" s="63">
        <f>VLOOKUP($C272,'Planning Applications_LBCs'!$B$2:$G$345,2,0)</f>
        <v>857</v>
      </c>
      <c r="AB272" s="63">
        <f>VLOOKUP($C272,'Planning Applications_LBCs'!$B$2:$G$345,3,0)</f>
        <v>5.5418719211822662E-2</v>
      </c>
      <c r="AC272" s="63">
        <f>VLOOKUP($C272,'Planning Applications_LBCs'!$B$2:$G$345,4,0)</f>
        <v>42</v>
      </c>
      <c r="AD272" s="63">
        <f>VLOOKUP($C272,'Planning Applications_LBCs'!$B$2:$G$345,5,0)</f>
        <v>-6.6666666666666666E-2</v>
      </c>
      <c r="AE272" s="63">
        <f>VLOOKUP($C272,'Planning Applications_LBCs'!$B$2:$G$345,6,0)</f>
        <v>1</v>
      </c>
      <c r="AF272" s="63">
        <f>VLOOKUP($C272,'LA Staffing'!$A:$D,2,0)</f>
        <v>0.68</v>
      </c>
      <c r="AG272" s="63" t="s">
        <v>1023</v>
      </c>
      <c r="AH272" s="99">
        <f>VLOOKUP($C272,'LA Staffing'!$A:$D,4,0)</f>
        <v>0</v>
      </c>
    </row>
    <row r="273" spans="1:34" ht="17.649999999999999" customHeight="1">
      <c r="A273" s="61" t="s">
        <v>328</v>
      </c>
      <c r="B273" s="61" t="s">
        <v>342</v>
      </c>
      <c r="C273" s="62" t="s">
        <v>370</v>
      </c>
      <c r="D273" s="63">
        <f>VLOOKUP($C273,NHLE!$A$1:$P$327,4,0)</f>
        <v>28</v>
      </c>
      <c r="E273" s="63">
        <f>VLOOKUP($C273,NHLE!$A$1:$P$327,5,0)</f>
        <v>98</v>
      </c>
      <c r="F273" s="63">
        <f>VLOOKUP($C273,NHLE!$A$1:$P$327,6,0)</f>
        <v>1721</v>
      </c>
      <c r="G273" s="63">
        <f>VLOOKUP($C273,NHLE!$A$1:$P$327,7,0)</f>
        <v>1847</v>
      </c>
      <c r="H273" s="63">
        <f>VLOOKUP($C273,NHLE!$A$1:$P$327,8,0)</f>
        <v>146</v>
      </c>
      <c r="I273" s="63">
        <f>VLOOKUP($C273,NHLE!$A$1:$P$327,9,0)</f>
        <v>0</v>
      </c>
      <c r="J273" s="63">
        <f>VLOOKUP($C273,NHLE!$A$1:$P$327,10,0)</f>
        <v>0</v>
      </c>
      <c r="K273" s="63">
        <f>VLOOKUP($C273,NHLE!$A$1:$P$327,11,0)</f>
        <v>1</v>
      </c>
      <c r="L273" s="63">
        <f>VLOOKUP($C273,NHLE!$A$1:$P$327,12,0)</f>
        <v>1</v>
      </c>
      <c r="M273" s="63">
        <f>VLOOKUP($C273,NHLE!$A$1:$P$327,13,0)</f>
        <v>0</v>
      </c>
      <c r="N273" s="63">
        <f>VLOOKUP($C273,NHLE!$A$1:$P$327,14,0)</f>
        <v>0</v>
      </c>
      <c r="O273" s="63">
        <f>VLOOKUP($C273,NHLE!$A$1:$P$327,15,0)</f>
        <v>0</v>
      </c>
      <c r="P273" s="63">
        <f>VLOOKUP($C273,NHLE!$A$1:$P$327,16,0)</f>
        <v>2</v>
      </c>
      <c r="Q273" s="64"/>
      <c r="R273" s="62">
        <f>VLOOKUP($C273,'HAR Stats'!$E$4:$L$386,2,0)</f>
        <v>3</v>
      </c>
      <c r="S273" s="62">
        <f>VLOOKUP($C273,'HAR Stats'!$E$4:$L$386,3,0)</f>
        <v>12</v>
      </c>
      <c r="T273" s="62">
        <f>VLOOKUP($C273,'HAR Stats'!$E$4:$L$386,4,0)</f>
        <v>36</v>
      </c>
      <c r="U273" s="62">
        <f>VLOOKUP($C273,'HAR Stats'!$E$4:$L$386,5,0)</f>
        <v>0</v>
      </c>
      <c r="V273" s="62">
        <f>VLOOKUP($C273,'HAR Stats'!$E$4:$L$386,6,0)</f>
        <v>0</v>
      </c>
      <c r="W273" s="62">
        <f>VLOOKUP($C273,'HAR Stats'!$E$4:$L$386,7,0)</f>
        <v>0</v>
      </c>
      <c r="X273" s="62">
        <f>VLOOKUP($C273,'HAR Stats'!$E$4:$L$386,8,0)</f>
        <v>2</v>
      </c>
      <c r="Y273" s="62">
        <f t="shared" si="4"/>
        <v>53</v>
      </c>
      <c r="Z273" s="62" t="s">
        <v>671</v>
      </c>
      <c r="AA273" s="63">
        <f>VLOOKUP($C273,'Planning Applications_LBCs'!$B$2:$G$345,2,0)</f>
        <v>831</v>
      </c>
      <c r="AB273" s="63">
        <f>VLOOKUP($C273,'Planning Applications_LBCs'!$B$2:$G$345,3,0)</f>
        <v>1.3414634146341463E-2</v>
      </c>
      <c r="AC273" s="63">
        <f>VLOOKUP($C273,'Planning Applications_LBCs'!$B$2:$G$345,4,0)</f>
        <v>56</v>
      </c>
      <c r="AD273" s="63">
        <f>VLOOKUP($C273,'Planning Applications_LBCs'!$B$2:$G$345,5,0)</f>
        <v>-0.22222222222222221</v>
      </c>
      <c r="AE273" s="63">
        <f>VLOOKUP($C273,'Planning Applications_LBCs'!$B$2:$G$345,6,0)</f>
        <v>0</v>
      </c>
      <c r="AF273" s="63">
        <f>VLOOKUP($C273,'LA Staffing'!$A:$D,2,0)</f>
        <v>1</v>
      </c>
      <c r="AG273" s="63" t="s">
        <v>1023</v>
      </c>
      <c r="AH273" s="99" t="str">
        <f>VLOOKUP($C273,'LA Staffing'!$A:$D,4,0)</f>
        <v>Advised by Devon County Council</v>
      </c>
    </row>
    <row r="274" spans="1:34" ht="17.649999999999999" customHeight="1">
      <c r="A274" s="61" t="s">
        <v>328</v>
      </c>
      <c r="B274" s="61" t="s">
        <v>342</v>
      </c>
      <c r="C274" s="62" t="s">
        <v>371</v>
      </c>
      <c r="D274" s="63">
        <f>VLOOKUP($C274,NHLE!$A$1:$P$327,4,0)</f>
        <v>63</v>
      </c>
      <c r="E274" s="63">
        <f>VLOOKUP($C274,NHLE!$A$1:$P$327,5,0)</f>
        <v>161</v>
      </c>
      <c r="F274" s="63">
        <f>VLOOKUP($C274,NHLE!$A$1:$P$327,6,0)</f>
        <v>2018</v>
      </c>
      <c r="G274" s="63">
        <f>VLOOKUP($C274,NHLE!$A$1:$P$327,7,0)</f>
        <v>2242</v>
      </c>
      <c r="H274" s="63">
        <f>VLOOKUP($C274,NHLE!$A$1:$P$327,8,0)</f>
        <v>734</v>
      </c>
      <c r="I274" s="63">
        <f>VLOOKUP($C274,NHLE!$A$1:$P$327,9,0)</f>
        <v>2</v>
      </c>
      <c r="J274" s="63">
        <f>VLOOKUP($C274,NHLE!$A$1:$P$327,10,0)</f>
        <v>1</v>
      </c>
      <c r="K274" s="63">
        <f>VLOOKUP($C274,NHLE!$A$1:$P$327,11,0)</f>
        <v>5</v>
      </c>
      <c r="L274" s="63">
        <f>VLOOKUP($C274,NHLE!$A$1:$P$327,12,0)</f>
        <v>8</v>
      </c>
      <c r="M274" s="63">
        <f>VLOOKUP($C274,NHLE!$A$1:$P$327,13,0)</f>
        <v>1</v>
      </c>
      <c r="N274" s="63">
        <f>VLOOKUP($C274,NHLE!$A$1:$P$327,14,0)</f>
        <v>0</v>
      </c>
      <c r="O274" s="63">
        <f>VLOOKUP($C274,NHLE!$A$1:$P$327,15,0)</f>
        <v>0</v>
      </c>
      <c r="P274" s="63">
        <f>VLOOKUP($C274,NHLE!$A$1:$P$327,16,0)</f>
        <v>0</v>
      </c>
      <c r="Q274" s="64"/>
      <c r="R274" s="62">
        <f>VLOOKUP($C274,'HAR Stats'!$E$4:$L$386,2,0)</f>
        <v>6</v>
      </c>
      <c r="S274" s="62">
        <f>VLOOKUP($C274,'HAR Stats'!$E$4:$L$386,3,0)</f>
        <v>3</v>
      </c>
      <c r="T274" s="62">
        <f>VLOOKUP($C274,'HAR Stats'!$E$4:$L$386,4,0)</f>
        <v>9</v>
      </c>
      <c r="U274" s="62">
        <f>VLOOKUP($C274,'HAR Stats'!$E$4:$L$386,5,0)</f>
        <v>0</v>
      </c>
      <c r="V274" s="62">
        <f>VLOOKUP($C274,'HAR Stats'!$E$4:$L$386,6,0)</f>
        <v>0</v>
      </c>
      <c r="W274" s="62">
        <f>VLOOKUP($C274,'HAR Stats'!$E$4:$L$386,7,0)</f>
        <v>0</v>
      </c>
      <c r="X274" s="62">
        <f>VLOOKUP($C274,'HAR Stats'!$E$4:$L$386,8,0)</f>
        <v>0</v>
      </c>
      <c r="Y274" s="62">
        <f t="shared" si="4"/>
        <v>18</v>
      </c>
      <c r="Z274" s="62" t="s">
        <v>673</v>
      </c>
      <c r="AA274" s="63">
        <f>VLOOKUP($C274,'Planning Applications_LBCs'!$B$2:$G$345,2,0)</f>
        <v>506</v>
      </c>
      <c r="AB274" s="63">
        <f>VLOOKUP($C274,'Planning Applications_LBCs'!$B$2:$G$345,3,0)</f>
        <v>0.10964912280701754</v>
      </c>
      <c r="AC274" s="63">
        <f>VLOOKUP($C274,'Planning Applications_LBCs'!$B$2:$G$345,4,0)</f>
        <v>68</v>
      </c>
      <c r="AD274" s="63">
        <f>VLOOKUP($C274,'Planning Applications_LBCs'!$B$2:$G$345,5,0)</f>
        <v>0.17241379310344829</v>
      </c>
      <c r="AE274" s="63">
        <f>VLOOKUP($C274,'Planning Applications_LBCs'!$B$2:$G$345,6,0)</f>
        <v>0</v>
      </c>
      <c r="AF274" s="63">
        <f>VLOOKUP($C274,'LA Staffing'!$A:$D,2,0)</f>
        <v>0.6</v>
      </c>
      <c r="AG274" s="63" t="s">
        <v>1023</v>
      </c>
      <c r="AH274" s="99" t="str">
        <f>VLOOKUP($C274,'LA Staffing'!$A:$D,4,0)</f>
        <v>Advised by Devon County Council</v>
      </c>
    </row>
    <row r="275" spans="1:34" ht="17.649999999999999" customHeight="1">
      <c r="A275" s="61" t="s">
        <v>328</v>
      </c>
      <c r="B275" s="61" t="s">
        <v>334</v>
      </c>
      <c r="C275" s="62" t="s">
        <v>372</v>
      </c>
      <c r="D275" s="63">
        <f>VLOOKUP($C275,NHLE!$A$1:$P$327,4,0)</f>
        <v>149</v>
      </c>
      <c r="E275" s="63">
        <f>VLOOKUP($C275,NHLE!$A$1:$P$327,5,0)</f>
        <v>268</v>
      </c>
      <c r="F275" s="63">
        <f>VLOOKUP($C275,NHLE!$A$1:$P$327,6,0)</f>
        <v>3873</v>
      </c>
      <c r="G275" s="63">
        <f>VLOOKUP($C275,NHLE!$A$1:$P$327,7,0)</f>
        <v>4290</v>
      </c>
      <c r="H275" s="63">
        <f>VLOOKUP($C275,NHLE!$A$1:$P$327,8,0)</f>
        <v>428</v>
      </c>
      <c r="I275" s="63">
        <f>VLOOKUP($C275,NHLE!$A$1:$P$327,9,0)</f>
        <v>3</v>
      </c>
      <c r="J275" s="63">
        <f>VLOOKUP($C275,NHLE!$A$1:$P$327,10,0)</f>
        <v>7</v>
      </c>
      <c r="K275" s="63">
        <f>VLOOKUP($C275,NHLE!$A$1:$P$327,11,0)</f>
        <v>7</v>
      </c>
      <c r="L275" s="63">
        <f>VLOOKUP($C275,NHLE!$A$1:$P$327,12,0)</f>
        <v>17</v>
      </c>
      <c r="M275" s="63">
        <f>VLOOKUP($C275,NHLE!$A$1:$P$327,13,0)</f>
        <v>1</v>
      </c>
      <c r="N275" s="63">
        <f>VLOOKUP($C275,NHLE!$A$1:$P$327,14,0)</f>
        <v>0</v>
      </c>
      <c r="O275" s="63">
        <f>VLOOKUP($C275,NHLE!$A$1:$P$327,15,0)</f>
        <v>0</v>
      </c>
      <c r="P275" s="63">
        <f>VLOOKUP($C275,NHLE!$A$1:$P$327,16,0)</f>
        <v>2</v>
      </c>
      <c r="Q275" s="64"/>
      <c r="R275" s="62">
        <f>VLOOKUP($C275,'HAR Stats'!$E$4:$L$386,2,0)</f>
        <v>13</v>
      </c>
      <c r="S275" s="62">
        <f>VLOOKUP($C275,'HAR Stats'!$E$4:$L$386,3,0)</f>
        <v>3</v>
      </c>
      <c r="T275" s="62">
        <f>VLOOKUP($C275,'HAR Stats'!$E$4:$L$386,4,0)</f>
        <v>97</v>
      </c>
      <c r="U275" s="62">
        <f>VLOOKUP($C275,'HAR Stats'!$E$4:$L$386,5,0)</f>
        <v>1</v>
      </c>
      <c r="V275" s="62">
        <f>VLOOKUP($C275,'HAR Stats'!$E$4:$L$386,6,0)</f>
        <v>0</v>
      </c>
      <c r="W275" s="62">
        <f>VLOOKUP($C275,'HAR Stats'!$E$4:$L$386,7,0)</f>
        <v>0</v>
      </c>
      <c r="X275" s="62">
        <f>VLOOKUP($C275,'HAR Stats'!$E$4:$L$386,8,0)</f>
        <v>0</v>
      </c>
      <c r="Y275" s="62">
        <f t="shared" si="4"/>
        <v>114</v>
      </c>
      <c r="Z275" s="62" t="s">
        <v>673</v>
      </c>
      <c r="AA275" s="63">
        <f>VLOOKUP($C275,'Planning Applications_LBCs'!$B$2:$G$345,2,0)</f>
        <v>1279</v>
      </c>
      <c r="AB275" s="63">
        <f>VLOOKUP($C275,'Planning Applications_LBCs'!$B$2:$G$345,3,0)</f>
        <v>-0.18326947637292465</v>
      </c>
      <c r="AC275" s="63">
        <f>VLOOKUP($C275,'Planning Applications_LBCs'!$B$2:$G$345,4,0)</f>
        <v>226</v>
      </c>
      <c r="AD275" s="63">
        <f>VLOOKUP($C275,'Planning Applications_LBCs'!$B$2:$G$345,5,0)</f>
        <v>-0.29375000000000001</v>
      </c>
      <c r="AE275" s="63">
        <f>VLOOKUP($C275,'Planning Applications_LBCs'!$B$2:$G$345,6,0)</f>
        <v>6</v>
      </c>
      <c r="AF275" s="63">
        <f>VLOOKUP($C275,'LA Staffing'!$A:$D,2,0)</f>
        <v>3.4</v>
      </c>
      <c r="AG275" s="63" t="str">
        <f>VLOOKUP($C275,'LA Staffing'!$A:$D,3,0)</f>
        <v>Up 1.67</v>
      </c>
      <c r="AH275" s="99" t="str">
        <f>VLOOKUP($C275,'LA Staffing'!$A:$D,4,0)</f>
        <v>Advised by Dorset County Council</v>
      </c>
    </row>
    <row r="276" spans="1:34" ht="17.649999999999999" customHeight="1">
      <c r="A276" s="61" t="s">
        <v>328</v>
      </c>
      <c r="B276" s="61" t="s">
        <v>349</v>
      </c>
      <c r="C276" s="62" t="s">
        <v>373</v>
      </c>
      <c r="D276" s="63">
        <f>VLOOKUP($C276,NHLE!$A$1:$P$327,4,0)</f>
        <v>34</v>
      </c>
      <c r="E276" s="63">
        <f>VLOOKUP($C276,NHLE!$A$1:$P$327,5,0)</f>
        <v>102</v>
      </c>
      <c r="F276" s="63">
        <f>VLOOKUP($C276,NHLE!$A$1:$P$327,6,0)</f>
        <v>1116</v>
      </c>
      <c r="G276" s="63">
        <f>VLOOKUP($C276,NHLE!$A$1:$P$327,7,0)</f>
        <v>1252</v>
      </c>
      <c r="H276" s="63">
        <f>VLOOKUP($C276,NHLE!$A$1:$P$327,8,0)</f>
        <v>203</v>
      </c>
      <c r="I276" s="63">
        <f>VLOOKUP($C276,NHLE!$A$1:$P$327,9,0)</f>
        <v>0</v>
      </c>
      <c r="J276" s="63">
        <f>VLOOKUP($C276,NHLE!$A$1:$P$327,10,0)</f>
        <v>1</v>
      </c>
      <c r="K276" s="63">
        <f>VLOOKUP($C276,NHLE!$A$1:$P$327,11,0)</f>
        <v>4</v>
      </c>
      <c r="L276" s="63">
        <f>VLOOKUP($C276,NHLE!$A$1:$P$327,12,0)</f>
        <v>5</v>
      </c>
      <c r="M276" s="63">
        <f>VLOOKUP($C276,NHLE!$A$1:$P$327,13,0)</f>
        <v>0</v>
      </c>
      <c r="N276" s="63">
        <f>VLOOKUP($C276,NHLE!$A$1:$P$327,14,0)</f>
        <v>0</v>
      </c>
      <c r="O276" s="63">
        <f>VLOOKUP($C276,NHLE!$A$1:$P$327,15,0)</f>
        <v>0</v>
      </c>
      <c r="P276" s="63">
        <f>VLOOKUP($C276,NHLE!$A$1:$P$327,16,0)</f>
        <v>0</v>
      </c>
      <c r="Q276" s="64"/>
      <c r="R276" s="62">
        <f>VLOOKUP($C276,'HAR Stats'!$E$4:$L$386,2,0)</f>
        <v>1</v>
      </c>
      <c r="S276" s="62">
        <f>VLOOKUP($C276,'HAR Stats'!$E$4:$L$386,3,0)</f>
        <v>1</v>
      </c>
      <c r="T276" s="62">
        <f>VLOOKUP($C276,'HAR Stats'!$E$4:$L$386,4,0)</f>
        <v>7</v>
      </c>
      <c r="U276" s="62">
        <f>VLOOKUP($C276,'HAR Stats'!$E$4:$L$386,5,0)</f>
        <v>1</v>
      </c>
      <c r="V276" s="62">
        <f>VLOOKUP($C276,'HAR Stats'!$E$4:$L$386,6,0)</f>
        <v>0</v>
      </c>
      <c r="W276" s="62">
        <f>VLOOKUP($C276,'HAR Stats'!$E$4:$L$386,7,0)</f>
        <v>0</v>
      </c>
      <c r="X276" s="62">
        <f>VLOOKUP($C276,'HAR Stats'!$E$4:$L$386,8,0)</f>
        <v>0</v>
      </c>
      <c r="Y276" s="62">
        <f t="shared" si="4"/>
        <v>10</v>
      </c>
      <c r="Z276" s="62" t="s">
        <v>673</v>
      </c>
      <c r="AA276" s="63">
        <f>VLOOKUP($C276,'Planning Applications_LBCs'!$B$2:$G$345,2,0)</f>
        <v>282</v>
      </c>
      <c r="AB276" s="63">
        <f>VLOOKUP($C276,'Planning Applications_LBCs'!$B$2:$G$345,3,0)</f>
        <v>-1.7421602787456445E-2</v>
      </c>
      <c r="AC276" s="63">
        <f>VLOOKUP($C276,'Planning Applications_LBCs'!$B$2:$G$345,4,0)</f>
        <v>32</v>
      </c>
      <c r="AD276" s="63">
        <f>VLOOKUP($C276,'Planning Applications_LBCs'!$B$2:$G$345,5,0)</f>
        <v>-0.15789473684210525</v>
      </c>
      <c r="AE276" s="63">
        <f>VLOOKUP($C276,'Planning Applications_LBCs'!$B$2:$G$345,6,0)</f>
        <v>0</v>
      </c>
      <c r="AF276" s="63">
        <f>VLOOKUP($C276,'LA Staffing'!$A:$D,2,0)</f>
        <v>0.3</v>
      </c>
      <c r="AG276" s="63" t="s">
        <v>1023</v>
      </c>
      <c r="AH276" s="99" t="str">
        <f>VLOOKUP($C276,'LA Staffing'!$A:$D,4,0)</f>
        <v>Advised by South West Heritage Trust for Somerset Council</v>
      </c>
    </row>
    <row r="277" spans="1:34" ht="17.649999999999999" customHeight="1">
      <c r="A277" s="61" t="s">
        <v>328</v>
      </c>
      <c r="B277" s="61" t="s">
        <v>334</v>
      </c>
      <c r="C277" s="62" t="s">
        <v>374</v>
      </c>
      <c r="D277" s="63">
        <f>VLOOKUP($C277,NHLE!$A$1:$P$327,4,0)</f>
        <v>6</v>
      </c>
      <c r="E277" s="63">
        <f>VLOOKUP($C277,NHLE!$A$1:$P$327,5,0)</f>
        <v>33</v>
      </c>
      <c r="F277" s="63">
        <f>VLOOKUP($C277,NHLE!$A$1:$P$327,6,0)</f>
        <v>767</v>
      </c>
      <c r="G277" s="63">
        <f>VLOOKUP($C277,NHLE!$A$1:$P$327,7,0)</f>
        <v>806</v>
      </c>
      <c r="H277" s="63">
        <f>VLOOKUP($C277,NHLE!$A$1:$P$327,8,0)</f>
        <v>25</v>
      </c>
      <c r="I277" s="63">
        <f>VLOOKUP($C277,NHLE!$A$1:$P$327,9,0)</f>
        <v>0</v>
      </c>
      <c r="J277" s="63">
        <f>VLOOKUP($C277,NHLE!$A$1:$P$327,10,0)</f>
        <v>0</v>
      </c>
      <c r="K277" s="63">
        <f>VLOOKUP($C277,NHLE!$A$1:$P$327,11,0)</f>
        <v>0</v>
      </c>
      <c r="L277" s="63">
        <f>VLOOKUP($C277,NHLE!$A$1:$P$327,12,0)</f>
        <v>0</v>
      </c>
      <c r="M277" s="63">
        <f>VLOOKUP($C277,NHLE!$A$1:$P$327,13,0)</f>
        <v>1</v>
      </c>
      <c r="N277" s="63">
        <f>VLOOKUP($C277,NHLE!$A$1:$P$327,14,0)</f>
        <v>0</v>
      </c>
      <c r="O277" s="63">
        <f>VLOOKUP($C277,NHLE!$A$1:$P$327,15,0)</f>
        <v>0</v>
      </c>
      <c r="P277" s="63">
        <f>VLOOKUP($C277,NHLE!$A$1:$P$327,16,0)</f>
        <v>0</v>
      </c>
      <c r="Q277" s="64"/>
      <c r="R277" s="62">
        <f>VLOOKUP($C277,'HAR Stats'!$E$4:$L$386,2,0)</f>
        <v>3</v>
      </c>
      <c r="S277" s="62">
        <f>VLOOKUP($C277,'HAR Stats'!$E$4:$L$386,3,0)</f>
        <v>0</v>
      </c>
      <c r="T277" s="62">
        <f>VLOOKUP($C277,'HAR Stats'!$E$4:$L$386,4,0)</f>
        <v>3</v>
      </c>
      <c r="U277" s="62">
        <f>VLOOKUP($C277,'HAR Stats'!$E$4:$L$386,5,0)</f>
        <v>0</v>
      </c>
      <c r="V277" s="62">
        <f>VLOOKUP($C277,'HAR Stats'!$E$4:$L$386,6,0)</f>
        <v>0</v>
      </c>
      <c r="W277" s="62">
        <f>VLOOKUP($C277,'HAR Stats'!$E$4:$L$386,7,0)</f>
        <v>0</v>
      </c>
      <c r="X277" s="62">
        <f>VLOOKUP($C277,'HAR Stats'!$E$4:$L$386,8,0)</f>
        <v>1</v>
      </c>
      <c r="Y277" s="62">
        <f t="shared" si="4"/>
        <v>7</v>
      </c>
      <c r="Z277" s="62" t="s">
        <v>673</v>
      </c>
      <c r="AA277" s="63">
        <f>VLOOKUP($C277,'Planning Applications_LBCs'!$B$2:$G$345,2,0)</f>
        <v>455</v>
      </c>
      <c r="AB277" s="63">
        <f>VLOOKUP($C277,'Planning Applications_LBCs'!$B$2:$G$345,3,0)</f>
        <v>-9.9009900990099015E-2</v>
      </c>
      <c r="AC277" s="63">
        <f>VLOOKUP($C277,'Planning Applications_LBCs'!$B$2:$G$345,4,0)</f>
        <v>61</v>
      </c>
      <c r="AD277" s="63">
        <f>VLOOKUP($C277,'Planning Applications_LBCs'!$B$2:$G$345,5,0)</f>
        <v>-0.14084507042253522</v>
      </c>
      <c r="AE277" s="63">
        <f>VLOOKUP($C277,'Planning Applications_LBCs'!$B$2:$G$345,6,0)</f>
        <v>0</v>
      </c>
      <c r="AF277" s="63">
        <f>VLOOKUP($C277,'LA Staffing'!$A:$D,2,0)</f>
        <v>1.5</v>
      </c>
      <c r="AG277" s="63" t="str">
        <f>VLOOKUP($C277,'LA Staffing'!$A:$D,3,0)</f>
        <v>Up 0.97</v>
      </c>
      <c r="AH277" s="99" t="str">
        <f>VLOOKUP($C277,'LA Staffing'!$A:$D,4,0)</f>
        <v>Advised by Dorset County Council</v>
      </c>
    </row>
    <row r="278" spans="1:34" ht="17.649999999999999" customHeight="1">
      <c r="A278" s="61" t="s">
        <v>328</v>
      </c>
      <c r="B278" s="61" t="s">
        <v>375</v>
      </c>
      <c r="C278" s="62" t="s">
        <v>375</v>
      </c>
      <c r="D278" s="63">
        <f>VLOOKUP($C278,NHLE!$A$1:$P$327,4,0)</f>
        <v>282</v>
      </c>
      <c r="E278" s="63">
        <f>VLOOKUP($C278,NHLE!$A$1:$P$327,5,0)</f>
        <v>699</v>
      </c>
      <c r="F278" s="63">
        <f>VLOOKUP($C278,NHLE!$A$1:$P$327,6,0)</f>
        <v>11324</v>
      </c>
      <c r="G278" s="63">
        <f>VLOOKUP($C278,NHLE!$A$1:$P$327,7,0)</f>
        <v>12305</v>
      </c>
      <c r="H278" s="63">
        <f>VLOOKUP($C278,NHLE!$A$1:$P$327,8,0)</f>
        <v>1311</v>
      </c>
      <c r="I278" s="63">
        <f>VLOOKUP($C278,NHLE!$A$1:$P$327,9,0)</f>
        <v>6</v>
      </c>
      <c r="J278" s="63">
        <f>VLOOKUP($C278,NHLE!$A$1:$P$327,10,0)</f>
        <v>10</v>
      </c>
      <c r="K278" s="63">
        <f>VLOOKUP($C278,NHLE!$A$1:$P$327,11,0)</f>
        <v>25</v>
      </c>
      <c r="L278" s="63">
        <f>VLOOKUP($C278,NHLE!$A$1:$P$327,12,0)</f>
        <v>41</v>
      </c>
      <c r="M278" s="63">
        <f>VLOOKUP($C278,NHLE!$A$1:$P$327,13,0)</f>
        <v>1</v>
      </c>
      <c r="N278" s="63">
        <f>VLOOKUP($C278,NHLE!$A$1:$P$327,14,0)</f>
        <v>0</v>
      </c>
      <c r="O278" s="63">
        <f>VLOOKUP($C278,NHLE!$A$1:$P$327,15,0)</f>
        <v>1</v>
      </c>
      <c r="P278" s="63">
        <f>VLOOKUP($C278,NHLE!$A$1:$P$327,16,0)</f>
        <v>0</v>
      </c>
      <c r="Q278" s="64"/>
      <c r="R278" s="62">
        <f>VLOOKUP($C278,'HAR Stats'!$E$4:$L$386,2,0)</f>
        <v>13</v>
      </c>
      <c r="S278" s="62">
        <f>VLOOKUP($C278,'HAR Stats'!$E$4:$L$386,3,0)</f>
        <v>9</v>
      </c>
      <c r="T278" s="62">
        <f>VLOOKUP($C278,'HAR Stats'!$E$4:$L$386,4,0)</f>
        <v>153</v>
      </c>
      <c r="U278" s="62">
        <f>VLOOKUP($C278,'HAR Stats'!$E$4:$L$386,5,0)</f>
        <v>1</v>
      </c>
      <c r="V278" s="62">
        <f>VLOOKUP($C278,'HAR Stats'!$E$4:$L$386,6,0)</f>
        <v>0</v>
      </c>
      <c r="W278" s="62">
        <f>VLOOKUP($C278,'HAR Stats'!$E$4:$L$386,7,0)</f>
        <v>0</v>
      </c>
      <c r="X278" s="62">
        <f>VLOOKUP($C278,'HAR Stats'!$E$4:$L$386,8,0)</f>
        <v>0</v>
      </c>
      <c r="Y278" s="62">
        <f t="shared" si="4"/>
        <v>176</v>
      </c>
      <c r="Z278" s="62" t="s">
        <v>671</v>
      </c>
      <c r="AA278" s="63">
        <f>VLOOKUP($C278,'Planning Applications_LBCs'!$B$2:$G$345,2,0)</f>
        <v>5426</v>
      </c>
      <c r="AB278" s="63">
        <f>VLOOKUP($C278,'Planning Applications_LBCs'!$B$2:$G$345,3,0)</f>
        <v>2.0308386611508085E-2</v>
      </c>
      <c r="AC278" s="63">
        <f>VLOOKUP($C278,'Planning Applications_LBCs'!$B$2:$G$345,4,0)</f>
        <v>696</v>
      </c>
      <c r="AD278" s="63">
        <f>VLOOKUP($C278,'Planning Applications_LBCs'!$B$2:$G$345,5,0)</f>
        <v>-2.5210084033613446E-2</v>
      </c>
      <c r="AE278" s="63">
        <f>VLOOKUP($C278,'Planning Applications_LBCs'!$B$2:$G$345,6,0)</f>
        <v>26</v>
      </c>
      <c r="AF278" s="63">
        <f>VLOOKUP($C278,'LA Staffing'!$A:$D,2,0)</f>
        <v>7.6</v>
      </c>
      <c r="AG278" s="63" t="s">
        <v>1023</v>
      </c>
      <c r="AH278" s="99">
        <f>VLOOKUP($C278,'LA Staffing'!$A:$D,4,0)</f>
        <v>5.5</v>
      </c>
    </row>
    <row r="279" spans="1:34" ht="17.649999999999999" customHeight="1">
      <c r="A279" s="61" t="s">
        <v>376</v>
      </c>
      <c r="B279" s="61" t="s">
        <v>377</v>
      </c>
      <c r="C279" s="62" t="s">
        <v>378</v>
      </c>
      <c r="D279" s="63">
        <f>VLOOKUP($C279,NHLE!$A$1:$P$327,4,0)</f>
        <v>23</v>
      </c>
      <c r="E279" s="63">
        <f>VLOOKUP($C279,NHLE!$A$1:$P$327,5,0)</f>
        <v>108</v>
      </c>
      <c r="F279" s="63">
        <f>VLOOKUP($C279,NHLE!$A$1:$P$327,6,0)</f>
        <v>1375</v>
      </c>
      <c r="G279" s="63">
        <f>VLOOKUP($C279,NHLE!$A$1:$P$327,7,0)</f>
        <v>1506</v>
      </c>
      <c r="H279" s="63">
        <f>VLOOKUP($C279,NHLE!$A$1:$P$327,8,0)</f>
        <v>14</v>
      </c>
      <c r="I279" s="63">
        <f>VLOOKUP($C279,NHLE!$A$1:$P$327,9,0)</f>
        <v>0</v>
      </c>
      <c r="J279" s="63">
        <f>VLOOKUP($C279,NHLE!$A$1:$P$327,10,0)</f>
        <v>4</v>
      </c>
      <c r="K279" s="63">
        <f>VLOOKUP($C279,NHLE!$A$1:$P$327,11,0)</f>
        <v>11</v>
      </c>
      <c r="L279" s="63">
        <f>VLOOKUP($C279,NHLE!$A$1:$P$327,12,0)</f>
        <v>15</v>
      </c>
      <c r="M279" s="63">
        <f>VLOOKUP($C279,NHLE!$A$1:$P$327,13,0)</f>
        <v>0</v>
      </c>
      <c r="N279" s="63">
        <f>VLOOKUP($C279,NHLE!$A$1:$P$327,14,0)</f>
        <v>0</v>
      </c>
      <c r="O279" s="63">
        <f>VLOOKUP($C279,NHLE!$A$1:$P$327,15,0)</f>
        <v>0</v>
      </c>
      <c r="P279" s="63">
        <f>VLOOKUP($C279,NHLE!$A$1:$P$327,16,0)</f>
        <v>0</v>
      </c>
      <c r="Q279" s="64"/>
      <c r="R279" s="62">
        <f>VLOOKUP($C279,'HAR Stats'!$E$4:$L$386,2,0)</f>
        <v>11</v>
      </c>
      <c r="S279" s="62">
        <f>VLOOKUP($C279,'HAR Stats'!$E$4:$L$386,3,0)</f>
        <v>6</v>
      </c>
      <c r="T279" s="62">
        <f>VLOOKUP($C279,'HAR Stats'!$E$4:$L$386,4,0)</f>
        <v>1</v>
      </c>
      <c r="U279" s="62">
        <f>VLOOKUP($C279,'HAR Stats'!$E$4:$L$386,5,0)</f>
        <v>0</v>
      </c>
      <c r="V279" s="62">
        <f>VLOOKUP($C279,'HAR Stats'!$E$4:$L$386,6,0)</f>
        <v>0</v>
      </c>
      <c r="W279" s="62">
        <f>VLOOKUP($C279,'HAR Stats'!$E$4:$L$386,7,0)</f>
        <v>0</v>
      </c>
      <c r="X279" s="62">
        <f>VLOOKUP($C279,'HAR Stats'!$E$4:$L$386,8,0)</f>
        <v>9</v>
      </c>
      <c r="Y279" s="62">
        <f t="shared" si="4"/>
        <v>27</v>
      </c>
      <c r="Z279" s="62" t="s">
        <v>671</v>
      </c>
      <c r="AA279" s="63">
        <f>VLOOKUP($C279,'Planning Applications_LBCs'!$B$2:$G$345,2,0)</f>
        <v>4730</v>
      </c>
      <c r="AB279" s="63">
        <f>VLOOKUP($C279,'Planning Applications_LBCs'!$B$2:$G$345,3,0)</f>
        <v>-4.6178665053438192E-2</v>
      </c>
      <c r="AC279" s="63">
        <f>VLOOKUP($C279,'Planning Applications_LBCs'!$B$2:$G$345,4,0)</f>
        <v>177</v>
      </c>
      <c r="AD279" s="63">
        <f>VLOOKUP($C279,'Planning Applications_LBCs'!$B$2:$G$345,5,0)</f>
        <v>-0.14492753623188406</v>
      </c>
      <c r="AE279" s="63">
        <f>VLOOKUP($C279,'Planning Applications_LBCs'!$B$2:$G$345,6,0)</f>
        <v>15</v>
      </c>
      <c r="AF279" s="63">
        <f>VLOOKUP($C279,'LA Staffing'!$A:$D,2,0)</f>
        <v>2</v>
      </c>
      <c r="AG279" s="63" t="s">
        <v>1023</v>
      </c>
      <c r="AH279" s="99">
        <f>VLOOKUP($C279,'LA Staffing'!$A:$D,4,0)</f>
        <v>1</v>
      </c>
    </row>
    <row r="280" spans="1:34" ht="17.649999999999999" customHeight="1">
      <c r="A280" s="61" t="s">
        <v>376</v>
      </c>
      <c r="B280" s="61" t="s">
        <v>379</v>
      </c>
      <c r="C280" s="62" t="s">
        <v>380</v>
      </c>
      <c r="D280" s="63">
        <f>VLOOKUP($C280,NHLE!$A$1:$P$327,4,0)</f>
        <v>7</v>
      </c>
      <c r="E280" s="63">
        <f>VLOOKUP($C280,NHLE!$A$1:$P$327,5,0)</f>
        <v>26</v>
      </c>
      <c r="F280" s="63">
        <f>VLOOKUP($C280,NHLE!$A$1:$P$327,6,0)</f>
        <v>449</v>
      </c>
      <c r="G280" s="63">
        <f>VLOOKUP($C280,NHLE!$A$1:$P$327,7,0)</f>
        <v>482</v>
      </c>
      <c r="H280" s="63">
        <f>VLOOKUP($C280,NHLE!$A$1:$P$327,8,0)</f>
        <v>14</v>
      </c>
      <c r="I280" s="63">
        <f>VLOOKUP($C280,NHLE!$A$1:$P$327,9,0)</f>
        <v>1</v>
      </c>
      <c r="J280" s="63">
        <f>VLOOKUP($C280,NHLE!$A$1:$P$327,10,0)</f>
        <v>1</v>
      </c>
      <c r="K280" s="63">
        <f>VLOOKUP($C280,NHLE!$A$1:$P$327,11,0)</f>
        <v>0</v>
      </c>
      <c r="L280" s="63">
        <f>VLOOKUP($C280,NHLE!$A$1:$P$327,12,0)</f>
        <v>2</v>
      </c>
      <c r="M280" s="63">
        <f>VLOOKUP($C280,NHLE!$A$1:$P$327,13,0)</f>
        <v>0</v>
      </c>
      <c r="N280" s="63">
        <f>VLOOKUP($C280,NHLE!$A$1:$P$327,14,0)</f>
        <v>0</v>
      </c>
      <c r="O280" s="63">
        <f>VLOOKUP($C280,NHLE!$A$1:$P$327,15,0)</f>
        <v>0</v>
      </c>
      <c r="P280" s="63">
        <f>VLOOKUP($C280,NHLE!$A$1:$P$327,16,0)</f>
        <v>0</v>
      </c>
      <c r="Q280" s="64"/>
      <c r="R280" s="62">
        <f>VLOOKUP($C280,'HAR Stats'!$E$4:$L$386,2,0)</f>
        <v>1</v>
      </c>
      <c r="S280" s="62">
        <f>VLOOKUP($C280,'HAR Stats'!$E$4:$L$386,3,0)</f>
        <v>4</v>
      </c>
      <c r="T280" s="62">
        <f>VLOOKUP($C280,'HAR Stats'!$E$4:$L$386,4,0)</f>
        <v>0</v>
      </c>
      <c r="U280" s="62">
        <f>VLOOKUP($C280,'HAR Stats'!$E$4:$L$386,5,0)</f>
        <v>1</v>
      </c>
      <c r="V280" s="62">
        <f>VLOOKUP($C280,'HAR Stats'!$E$4:$L$386,6,0)</f>
        <v>0</v>
      </c>
      <c r="W280" s="62">
        <f>VLOOKUP($C280,'HAR Stats'!$E$4:$L$386,7,0)</f>
        <v>0</v>
      </c>
      <c r="X280" s="62">
        <f>VLOOKUP($C280,'HAR Stats'!$E$4:$L$386,8,0)</f>
        <v>1</v>
      </c>
      <c r="Y280" s="62">
        <f t="shared" si="4"/>
        <v>7</v>
      </c>
      <c r="Z280" s="62" t="s">
        <v>671</v>
      </c>
      <c r="AA280" s="63">
        <f>VLOOKUP($C280,'Planning Applications_LBCs'!$B$2:$G$345,2,0)</f>
        <v>737</v>
      </c>
      <c r="AB280" s="63">
        <f>VLOOKUP($C280,'Planning Applications_LBCs'!$B$2:$G$345,3,0)</f>
        <v>-7.2955974842767293E-2</v>
      </c>
      <c r="AC280" s="63">
        <f>VLOOKUP($C280,'Planning Applications_LBCs'!$B$2:$G$345,4,0)</f>
        <v>43</v>
      </c>
      <c r="AD280" s="63">
        <f>VLOOKUP($C280,'Planning Applications_LBCs'!$B$2:$G$345,5,0)</f>
        <v>0</v>
      </c>
      <c r="AE280" s="63">
        <f>VLOOKUP($C280,'Planning Applications_LBCs'!$B$2:$G$345,6,0)</f>
        <v>2</v>
      </c>
      <c r="AF280" s="63">
        <f>VLOOKUP($C280,'LA Staffing'!$A:$D,2,0)</f>
        <v>2</v>
      </c>
      <c r="AG280" s="63" t="s">
        <v>1023</v>
      </c>
      <c r="AH280" s="99" t="str">
        <f>VLOOKUP($C280,'LA Staffing'!$A:$D,4,0)</f>
        <v>Advised by Worcestershire County Council</v>
      </c>
    </row>
    <row r="281" spans="1:34" ht="17.649999999999999" customHeight="1">
      <c r="A281" s="61" t="s">
        <v>376</v>
      </c>
      <c r="B281" s="61" t="s">
        <v>381</v>
      </c>
      <c r="C281" s="62" t="s">
        <v>382</v>
      </c>
      <c r="D281" s="63">
        <f>VLOOKUP($C281,NHLE!$A$1:$P$327,4,0)</f>
        <v>0</v>
      </c>
      <c r="E281" s="63">
        <f>VLOOKUP($C281,NHLE!$A$1:$P$327,5,0)</f>
        <v>8</v>
      </c>
      <c r="F281" s="63">
        <f>VLOOKUP($C281,NHLE!$A$1:$P$327,6,0)</f>
        <v>66</v>
      </c>
      <c r="G281" s="63">
        <f>VLOOKUP($C281,NHLE!$A$1:$P$327,7,0)</f>
        <v>74</v>
      </c>
      <c r="H281" s="63">
        <f>VLOOKUP($C281,NHLE!$A$1:$P$327,8,0)</f>
        <v>4</v>
      </c>
      <c r="I281" s="63">
        <f>VLOOKUP($C281,NHLE!$A$1:$P$327,9,0)</f>
        <v>0</v>
      </c>
      <c r="J281" s="63">
        <f>VLOOKUP($C281,NHLE!$A$1:$P$327,10,0)</f>
        <v>0</v>
      </c>
      <c r="K281" s="63">
        <f>VLOOKUP($C281,NHLE!$A$1:$P$327,11,0)</f>
        <v>0</v>
      </c>
      <c r="L281" s="63">
        <f>VLOOKUP($C281,NHLE!$A$1:$P$327,12,0)</f>
        <v>0</v>
      </c>
      <c r="M281" s="63">
        <f>VLOOKUP($C281,NHLE!$A$1:$P$327,13,0)</f>
        <v>0</v>
      </c>
      <c r="N281" s="63">
        <f>VLOOKUP($C281,NHLE!$A$1:$P$327,14,0)</f>
        <v>0</v>
      </c>
      <c r="O281" s="63">
        <f>VLOOKUP($C281,NHLE!$A$1:$P$327,15,0)</f>
        <v>0</v>
      </c>
      <c r="P281" s="63">
        <f>VLOOKUP($C281,NHLE!$A$1:$P$327,16,0)</f>
        <v>0</v>
      </c>
      <c r="Q281" s="64"/>
      <c r="R281" s="62">
        <f>VLOOKUP($C281,'HAR Stats'!$E$4:$L$386,2,0)</f>
        <v>0</v>
      </c>
      <c r="S281" s="62">
        <f>VLOOKUP($C281,'HAR Stats'!$E$4:$L$386,3,0)</f>
        <v>0</v>
      </c>
      <c r="T281" s="62">
        <f>VLOOKUP($C281,'HAR Stats'!$E$4:$L$386,4,0)</f>
        <v>0</v>
      </c>
      <c r="U281" s="62">
        <f>VLOOKUP($C281,'HAR Stats'!$E$4:$L$386,5,0)</f>
        <v>0</v>
      </c>
      <c r="V281" s="62">
        <f>VLOOKUP($C281,'HAR Stats'!$E$4:$L$386,6,0)</f>
        <v>0</v>
      </c>
      <c r="W281" s="62">
        <f>VLOOKUP($C281,'HAR Stats'!$E$4:$L$386,7,0)</f>
        <v>0</v>
      </c>
      <c r="X281" s="62">
        <f>VLOOKUP($C281,'HAR Stats'!$E$4:$L$386,8,0)</f>
        <v>0</v>
      </c>
      <c r="Y281" s="62">
        <f t="shared" si="4"/>
        <v>0</v>
      </c>
      <c r="Z281" s="62" t="s">
        <v>671</v>
      </c>
      <c r="AA281" s="63">
        <f>VLOOKUP($C281,'Planning Applications_LBCs'!$B$2:$G$345,2,0)</f>
        <v>371</v>
      </c>
      <c r="AB281" s="63">
        <f>VLOOKUP($C281,'Planning Applications_LBCs'!$B$2:$G$345,3,0)</f>
        <v>-2.368421052631579E-2</v>
      </c>
      <c r="AC281" s="63">
        <f>VLOOKUP($C281,'Planning Applications_LBCs'!$B$2:$G$345,4,0)</f>
        <v>10</v>
      </c>
      <c r="AD281" s="63">
        <f>VLOOKUP($C281,'Planning Applications_LBCs'!$B$2:$G$345,5,0)</f>
        <v>1</v>
      </c>
      <c r="AE281" s="63">
        <f>VLOOKUP($C281,'Planning Applications_LBCs'!$B$2:$G$345,6,0)</f>
        <v>0</v>
      </c>
      <c r="AF281" s="63">
        <f>VLOOKUP($C281,'LA Staffing'!$A:$D,2,0)</f>
        <v>0.4</v>
      </c>
      <c r="AG281" s="63" t="s">
        <v>1023</v>
      </c>
      <c r="AH281" s="99" t="str">
        <f>VLOOKUP($C281,'LA Staffing'!$A:$D,4,0)</f>
        <v>Advised by Staffordshire County Council</v>
      </c>
    </row>
    <row r="282" spans="1:34" ht="17.649999999999999" customHeight="1">
      <c r="A282" s="61" t="s">
        <v>376</v>
      </c>
      <c r="B282" s="61" t="s">
        <v>383</v>
      </c>
      <c r="C282" s="62" t="s">
        <v>384</v>
      </c>
      <c r="D282" s="63">
        <f>VLOOKUP($C282,NHLE!$A$1:$P$327,4,0)</f>
        <v>1</v>
      </c>
      <c r="E282" s="63">
        <f>VLOOKUP($C282,NHLE!$A$1:$P$327,5,0)</f>
        <v>18</v>
      </c>
      <c r="F282" s="63">
        <f>VLOOKUP($C282,NHLE!$A$1:$P$327,6,0)</f>
        <v>187</v>
      </c>
      <c r="G282" s="63">
        <f>VLOOKUP($C282,NHLE!$A$1:$P$327,7,0)</f>
        <v>206</v>
      </c>
      <c r="H282" s="63">
        <f>VLOOKUP($C282,NHLE!$A$1:$P$327,8,0)</f>
        <v>5</v>
      </c>
      <c r="I282" s="63">
        <f>VLOOKUP($C282,NHLE!$A$1:$P$327,9,0)</f>
        <v>0</v>
      </c>
      <c r="J282" s="63">
        <f>VLOOKUP($C282,NHLE!$A$1:$P$327,10,0)</f>
        <v>3</v>
      </c>
      <c r="K282" s="63">
        <f>VLOOKUP($C282,NHLE!$A$1:$P$327,11,0)</f>
        <v>2</v>
      </c>
      <c r="L282" s="63">
        <f>VLOOKUP($C282,NHLE!$A$1:$P$327,12,0)</f>
        <v>5</v>
      </c>
      <c r="M282" s="63">
        <f>VLOOKUP($C282,NHLE!$A$1:$P$327,13,0)</f>
        <v>0</v>
      </c>
      <c r="N282" s="63">
        <f>VLOOKUP($C282,NHLE!$A$1:$P$327,14,0)</f>
        <v>0</v>
      </c>
      <c r="O282" s="63">
        <f>VLOOKUP($C282,NHLE!$A$1:$P$327,15,0)</f>
        <v>0</v>
      </c>
      <c r="P282" s="63">
        <f>VLOOKUP($C282,NHLE!$A$1:$P$327,16,0)</f>
        <v>0</v>
      </c>
      <c r="Q282" s="64"/>
      <c r="R282" s="62">
        <f>VLOOKUP($C282,'HAR Stats'!$E$4:$L$386,2,0)</f>
        <v>6</v>
      </c>
      <c r="S282" s="62">
        <f>VLOOKUP($C282,'HAR Stats'!$E$4:$L$386,3,0)</f>
        <v>2</v>
      </c>
      <c r="T282" s="62">
        <f>VLOOKUP($C282,'HAR Stats'!$E$4:$L$386,4,0)</f>
        <v>0</v>
      </c>
      <c r="U282" s="62">
        <f>VLOOKUP($C282,'HAR Stats'!$E$4:$L$386,5,0)</f>
        <v>0</v>
      </c>
      <c r="V282" s="62">
        <f>VLOOKUP($C282,'HAR Stats'!$E$4:$L$386,6,0)</f>
        <v>0</v>
      </c>
      <c r="W282" s="62">
        <f>VLOOKUP($C282,'HAR Stats'!$E$4:$L$386,7,0)</f>
        <v>0</v>
      </c>
      <c r="X282" s="62">
        <f>VLOOKUP($C282,'HAR Stats'!$E$4:$L$386,8,0)</f>
        <v>5</v>
      </c>
      <c r="Y282" s="62">
        <f t="shared" si="4"/>
        <v>13</v>
      </c>
      <c r="Z282" s="62" t="s">
        <v>671</v>
      </c>
      <c r="AA282" s="63">
        <f>VLOOKUP($C282,'Planning Applications_LBCs'!$B$2:$G$345,2,0)</f>
        <v>778</v>
      </c>
      <c r="AB282" s="63">
        <f>VLOOKUP($C282,'Planning Applications_LBCs'!$B$2:$G$345,3,0)</f>
        <v>-5.2375152253349572E-2</v>
      </c>
      <c r="AC282" s="63">
        <f>VLOOKUP($C282,'Planning Applications_LBCs'!$B$2:$G$345,4,0)</f>
        <v>19</v>
      </c>
      <c r="AD282" s="63">
        <f>VLOOKUP($C282,'Planning Applications_LBCs'!$B$2:$G$345,5,0)</f>
        <v>0.26666666666666666</v>
      </c>
      <c r="AE282" s="63">
        <f>VLOOKUP($C282,'Planning Applications_LBCs'!$B$2:$G$345,6,0)</f>
        <v>2</v>
      </c>
      <c r="AF282" s="63">
        <f>VLOOKUP($C282,'LA Staffing'!$A:$D,2,0)</f>
        <v>1.4</v>
      </c>
      <c r="AG282" s="63" t="str">
        <f>VLOOKUP($C282,'LA Staffing'!$A:$D,3,0)</f>
        <v>Up 0.4</v>
      </c>
      <c r="AH282" s="99">
        <f>VLOOKUP($C282,'LA Staffing'!$A:$D,4,0)</f>
        <v>1</v>
      </c>
    </row>
    <row r="283" spans="1:34" ht="17.649999999999999" customHeight="1">
      <c r="A283" s="61" t="s">
        <v>376</v>
      </c>
      <c r="B283" s="61" t="s">
        <v>385</v>
      </c>
      <c r="C283" s="62" t="s">
        <v>386</v>
      </c>
      <c r="D283" s="63">
        <f>VLOOKUP($C283,NHLE!$A$1:$P$327,4,0)</f>
        <v>2</v>
      </c>
      <c r="E283" s="63">
        <f>VLOOKUP($C283,NHLE!$A$1:$P$327,5,0)</f>
        <v>23</v>
      </c>
      <c r="F283" s="63">
        <f>VLOOKUP($C283,NHLE!$A$1:$P$327,6,0)</f>
        <v>351</v>
      </c>
      <c r="G283" s="63">
        <f>VLOOKUP($C283,NHLE!$A$1:$P$327,7,0)</f>
        <v>376</v>
      </c>
      <c r="H283" s="63">
        <f>VLOOKUP($C283,NHLE!$A$1:$P$327,8,0)</f>
        <v>4</v>
      </c>
      <c r="I283" s="63">
        <f>VLOOKUP($C283,NHLE!$A$1:$P$327,9,0)</f>
        <v>0</v>
      </c>
      <c r="J283" s="63">
        <f>VLOOKUP($C283,NHLE!$A$1:$P$327,10,0)</f>
        <v>1</v>
      </c>
      <c r="K283" s="63">
        <f>VLOOKUP($C283,NHLE!$A$1:$P$327,11,0)</f>
        <v>1</v>
      </c>
      <c r="L283" s="63">
        <f>VLOOKUP($C283,NHLE!$A$1:$P$327,12,0)</f>
        <v>2</v>
      </c>
      <c r="M283" s="63">
        <f>VLOOKUP($C283,NHLE!$A$1:$P$327,13,0)</f>
        <v>0</v>
      </c>
      <c r="N283" s="63">
        <f>VLOOKUP($C283,NHLE!$A$1:$P$327,14,0)</f>
        <v>0</v>
      </c>
      <c r="O283" s="63">
        <f>VLOOKUP($C283,NHLE!$A$1:$P$327,15,0)</f>
        <v>0</v>
      </c>
      <c r="P283" s="63">
        <f>VLOOKUP($C283,NHLE!$A$1:$P$327,16,0)</f>
        <v>0</v>
      </c>
      <c r="Q283" s="64"/>
      <c r="R283" s="62">
        <f>VLOOKUP($C283,'HAR Stats'!$E$4:$L$386,2,0)</f>
        <v>2</v>
      </c>
      <c r="S283" s="62">
        <f>VLOOKUP($C283,'HAR Stats'!$E$4:$L$386,3,0)</f>
        <v>3</v>
      </c>
      <c r="T283" s="62">
        <f>VLOOKUP($C283,'HAR Stats'!$E$4:$L$386,4,0)</f>
        <v>0</v>
      </c>
      <c r="U283" s="62">
        <f>VLOOKUP($C283,'HAR Stats'!$E$4:$L$386,5,0)</f>
        <v>0</v>
      </c>
      <c r="V283" s="62">
        <f>VLOOKUP($C283,'HAR Stats'!$E$4:$L$386,6,0)</f>
        <v>0</v>
      </c>
      <c r="W283" s="62">
        <f>VLOOKUP($C283,'HAR Stats'!$E$4:$L$386,7,0)</f>
        <v>0</v>
      </c>
      <c r="X283" s="62">
        <f>VLOOKUP($C283,'HAR Stats'!$E$4:$L$386,8,0)</f>
        <v>9</v>
      </c>
      <c r="Y283" s="62">
        <f t="shared" si="4"/>
        <v>14</v>
      </c>
      <c r="Z283" s="62" t="s">
        <v>671</v>
      </c>
      <c r="AA283" s="63">
        <f>VLOOKUP($C283,'Planning Applications_LBCs'!$B$2:$G$345,2,0)</f>
        <v>917</v>
      </c>
      <c r="AB283" s="63">
        <f>VLOOKUP($C283,'Planning Applications_LBCs'!$B$2:$G$345,3,0)</f>
        <v>2.9180695847362513E-2</v>
      </c>
      <c r="AC283" s="63">
        <f>VLOOKUP($C283,'Planning Applications_LBCs'!$B$2:$G$345,4,0)</f>
        <v>35</v>
      </c>
      <c r="AD283" s="63">
        <f>VLOOKUP($C283,'Planning Applications_LBCs'!$B$2:$G$345,5,0)</f>
        <v>-2.7777777777777776E-2</v>
      </c>
      <c r="AE283" s="63">
        <f>VLOOKUP($C283,'Planning Applications_LBCs'!$B$2:$G$345,6,0)</f>
        <v>1</v>
      </c>
      <c r="AF283" s="63">
        <f>VLOOKUP($C283,'LA Staffing'!$A:$D,2,0)</f>
        <v>2</v>
      </c>
      <c r="AG283" s="63" t="s">
        <v>1023</v>
      </c>
      <c r="AH283" s="99">
        <f>VLOOKUP($C283,'LA Staffing'!$A:$D,4,0)</f>
        <v>0.7</v>
      </c>
    </row>
    <row r="284" spans="1:34" ht="17.649999999999999" customHeight="1">
      <c r="A284" s="61" t="s">
        <v>376</v>
      </c>
      <c r="B284" s="61" t="s">
        <v>387</v>
      </c>
      <c r="C284" s="62" t="s">
        <v>387</v>
      </c>
      <c r="D284" s="63">
        <f>VLOOKUP($C284,NHLE!$A$1:$P$327,4,0)</f>
        <v>127</v>
      </c>
      <c r="E284" s="63">
        <f>VLOOKUP($C284,NHLE!$A$1:$P$327,5,0)</f>
        <v>357</v>
      </c>
      <c r="F284" s="63">
        <f>VLOOKUP($C284,NHLE!$A$1:$P$327,6,0)</f>
        <v>5412</v>
      </c>
      <c r="G284" s="63">
        <f>VLOOKUP($C284,NHLE!$A$1:$P$327,7,0)</f>
        <v>5896</v>
      </c>
      <c r="H284" s="63">
        <f>VLOOKUP($C284,NHLE!$A$1:$P$327,8,0)</f>
        <v>265</v>
      </c>
      <c r="I284" s="63">
        <f>VLOOKUP($C284,NHLE!$A$1:$P$327,9,0)</f>
        <v>0</v>
      </c>
      <c r="J284" s="63">
        <f>VLOOKUP($C284,NHLE!$A$1:$P$327,10,0)</f>
        <v>11</v>
      </c>
      <c r="K284" s="63">
        <f>VLOOKUP($C284,NHLE!$A$1:$P$327,11,0)</f>
        <v>14</v>
      </c>
      <c r="L284" s="63">
        <f>VLOOKUP($C284,NHLE!$A$1:$P$327,12,0)</f>
        <v>25</v>
      </c>
      <c r="M284" s="63">
        <f>VLOOKUP($C284,NHLE!$A$1:$P$327,13,0)</f>
        <v>0</v>
      </c>
      <c r="N284" s="63">
        <f>VLOOKUP($C284,NHLE!$A$1:$P$327,14,0)</f>
        <v>0</v>
      </c>
      <c r="O284" s="63">
        <f>VLOOKUP($C284,NHLE!$A$1:$P$327,15,0)</f>
        <v>0</v>
      </c>
      <c r="P284" s="63">
        <f>VLOOKUP($C284,NHLE!$A$1:$P$327,16,0)</f>
        <v>0</v>
      </c>
      <c r="Q284" s="64"/>
      <c r="R284" s="62">
        <f>VLOOKUP($C284,'HAR Stats'!$E$4:$L$386,2,0)</f>
        <v>17</v>
      </c>
      <c r="S284" s="62">
        <f>VLOOKUP($C284,'HAR Stats'!$E$4:$L$386,3,0)</f>
        <v>26</v>
      </c>
      <c r="T284" s="62">
        <f>VLOOKUP($C284,'HAR Stats'!$E$4:$L$386,4,0)</f>
        <v>18</v>
      </c>
      <c r="U284" s="62">
        <f>VLOOKUP($C284,'HAR Stats'!$E$4:$L$386,5,0)</f>
        <v>0</v>
      </c>
      <c r="V284" s="62">
        <f>VLOOKUP($C284,'HAR Stats'!$E$4:$L$386,6,0)</f>
        <v>0</v>
      </c>
      <c r="W284" s="62">
        <f>VLOOKUP($C284,'HAR Stats'!$E$4:$L$386,7,0)</f>
        <v>0</v>
      </c>
      <c r="X284" s="62">
        <f>VLOOKUP($C284,'HAR Stats'!$E$4:$L$386,8,0)</f>
        <v>2</v>
      </c>
      <c r="Y284" s="62">
        <f t="shared" si="4"/>
        <v>63</v>
      </c>
      <c r="Z284" s="62" t="s">
        <v>673</v>
      </c>
      <c r="AA284" s="63">
        <f>VLOOKUP($C284,'Planning Applications_LBCs'!$B$2:$G$345,2,0)</f>
        <v>2159</v>
      </c>
      <c r="AB284" s="63">
        <f>VLOOKUP($C284,'Planning Applications_LBCs'!$B$2:$G$345,3,0)</f>
        <v>2.8585040495474036E-2</v>
      </c>
      <c r="AC284" s="63">
        <f>VLOOKUP($C284,'Planning Applications_LBCs'!$B$2:$G$345,4,0)</f>
        <v>259</v>
      </c>
      <c r="AD284" s="63">
        <f>VLOOKUP($C284,'Planning Applications_LBCs'!$B$2:$G$345,5,0)</f>
        <v>0.11637931034482758</v>
      </c>
      <c r="AE284" s="63">
        <f>VLOOKUP($C284,'Planning Applications_LBCs'!$B$2:$G$345,6,0)</f>
        <v>0</v>
      </c>
      <c r="AF284" s="63">
        <f>VLOOKUP($C284,'LA Staffing'!$A:$D,2,0)</f>
        <v>3</v>
      </c>
      <c r="AG284" s="63" t="s">
        <v>1023</v>
      </c>
      <c r="AH284" s="99">
        <f>VLOOKUP($C284,'LA Staffing'!$A:$D,4,0)</f>
        <v>4</v>
      </c>
    </row>
    <row r="285" spans="1:34" ht="17.649999999999999" customHeight="1">
      <c r="A285" s="61" t="s">
        <v>376</v>
      </c>
      <c r="B285" s="61" t="s">
        <v>388</v>
      </c>
      <c r="C285" s="62" t="s">
        <v>389</v>
      </c>
      <c r="D285" s="63">
        <f>VLOOKUP($C285,NHLE!$A$1:$P$327,4,0)</f>
        <v>19</v>
      </c>
      <c r="E285" s="63">
        <f>VLOOKUP($C285,NHLE!$A$1:$P$327,5,0)</f>
        <v>24</v>
      </c>
      <c r="F285" s="63">
        <f>VLOOKUP($C285,NHLE!$A$1:$P$327,6,0)</f>
        <v>268</v>
      </c>
      <c r="G285" s="63">
        <f>VLOOKUP($C285,NHLE!$A$1:$P$327,7,0)</f>
        <v>311</v>
      </c>
      <c r="H285" s="63">
        <f>VLOOKUP($C285,NHLE!$A$1:$P$327,8,0)</f>
        <v>10</v>
      </c>
      <c r="I285" s="63">
        <f>VLOOKUP($C285,NHLE!$A$1:$P$327,9,0)</f>
        <v>1</v>
      </c>
      <c r="J285" s="63">
        <f>VLOOKUP($C285,NHLE!$A$1:$P$327,10,0)</f>
        <v>1</v>
      </c>
      <c r="K285" s="63">
        <f>VLOOKUP($C285,NHLE!$A$1:$P$327,11,0)</f>
        <v>2</v>
      </c>
      <c r="L285" s="63">
        <f>VLOOKUP($C285,NHLE!$A$1:$P$327,12,0)</f>
        <v>4</v>
      </c>
      <c r="M285" s="63">
        <f>VLOOKUP($C285,NHLE!$A$1:$P$327,13,0)</f>
        <v>0</v>
      </c>
      <c r="N285" s="63">
        <f>VLOOKUP($C285,NHLE!$A$1:$P$327,14,0)</f>
        <v>0</v>
      </c>
      <c r="O285" s="63">
        <f>VLOOKUP($C285,NHLE!$A$1:$P$327,15,0)</f>
        <v>0</v>
      </c>
      <c r="P285" s="63">
        <f>VLOOKUP($C285,NHLE!$A$1:$P$327,16,0)</f>
        <v>0</v>
      </c>
      <c r="Q285" s="64"/>
      <c r="R285" s="62">
        <f>VLOOKUP($C285,'HAR Stats'!$E$4:$L$386,2,0)</f>
        <v>6</v>
      </c>
      <c r="S285" s="62">
        <f>VLOOKUP($C285,'HAR Stats'!$E$4:$L$386,3,0)</f>
        <v>3</v>
      </c>
      <c r="T285" s="62">
        <f>VLOOKUP($C285,'HAR Stats'!$E$4:$L$386,4,0)</f>
        <v>2</v>
      </c>
      <c r="U285" s="62">
        <f>VLOOKUP($C285,'HAR Stats'!$E$4:$L$386,5,0)</f>
        <v>0</v>
      </c>
      <c r="V285" s="62">
        <f>VLOOKUP($C285,'HAR Stats'!$E$4:$L$386,6,0)</f>
        <v>0</v>
      </c>
      <c r="W285" s="62">
        <f>VLOOKUP($C285,'HAR Stats'!$E$4:$L$386,7,0)</f>
        <v>0</v>
      </c>
      <c r="X285" s="62">
        <f>VLOOKUP($C285,'HAR Stats'!$E$4:$L$386,8,0)</f>
        <v>3</v>
      </c>
      <c r="Y285" s="62">
        <f t="shared" si="4"/>
        <v>14</v>
      </c>
      <c r="Z285" s="62" t="s">
        <v>671</v>
      </c>
      <c r="AA285" s="63">
        <f>VLOOKUP($C285,'Planning Applications_LBCs'!$B$2:$G$345,2,0)</f>
        <v>1386</v>
      </c>
      <c r="AB285" s="63">
        <f>VLOOKUP($C285,'Planning Applications_LBCs'!$B$2:$G$345,3,0)</f>
        <v>-5.0034270047978065E-2</v>
      </c>
      <c r="AC285" s="63">
        <f>VLOOKUP($C285,'Planning Applications_LBCs'!$B$2:$G$345,4,0)</f>
        <v>24</v>
      </c>
      <c r="AD285" s="63">
        <f>VLOOKUP($C285,'Planning Applications_LBCs'!$B$2:$G$345,5,0)</f>
        <v>-0.14285714285714285</v>
      </c>
      <c r="AE285" s="63">
        <f>VLOOKUP($C285,'Planning Applications_LBCs'!$B$2:$G$345,6,0)</f>
        <v>0</v>
      </c>
      <c r="AF285" s="63">
        <f>VLOOKUP($C285,'LA Staffing'!$A:$D,2,0)</f>
        <v>1</v>
      </c>
      <c r="AG285" s="63" t="s">
        <v>1023</v>
      </c>
      <c r="AH285" s="99">
        <f>VLOOKUP($C285,'LA Staffing'!$A:$D,4,0)</f>
        <v>0.5</v>
      </c>
    </row>
    <row r="286" spans="1:34" ht="17.649999999999999" customHeight="1">
      <c r="A286" s="61" t="s">
        <v>376</v>
      </c>
      <c r="B286" s="61" t="s">
        <v>390</v>
      </c>
      <c r="C286" s="62" t="s">
        <v>391</v>
      </c>
      <c r="D286" s="63">
        <f>VLOOKUP($C286,NHLE!$A$1:$P$327,4,0)</f>
        <v>6</v>
      </c>
      <c r="E286" s="63">
        <f>VLOOKUP($C286,NHLE!$A$1:$P$327,5,0)</f>
        <v>20</v>
      </c>
      <c r="F286" s="63">
        <f>VLOOKUP($C286,NHLE!$A$1:$P$327,6,0)</f>
        <v>240</v>
      </c>
      <c r="G286" s="63">
        <f>VLOOKUP($C286,NHLE!$A$1:$P$327,7,0)</f>
        <v>266</v>
      </c>
      <c r="H286" s="63">
        <f>VLOOKUP($C286,NHLE!$A$1:$P$327,8,0)</f>
        <v>12</v>
      </c>
      <c r="I286" s="63">
        <f>VLOOKUP($C286,NHLE!$A$1:$P$327,9,0)</f>
        <v>1</v>
      </c>
      <c r="J286" s="63">
        <f>VLOOKUP($C286,NHLE!$A$1:$P$327,10,0)</f>
        <v>0</v>
      </c>
      <c r="K286" s="63">
        <f>VLOOKUP($C286,NHLE!$A$1:$P$327,11,0)</f>
        <v>1</v>
      </c>
      <c r="L286" s="63">
        <f>VLOOKUP($C286,NHLE!$A$1:$P$327,12,0)</f>
        <v>2</v>
      </c>
      <c r="M286" s="63">
        <f>VLOOKUP($C286,NHLE!$A$1:$P$327,13,0)</f>
        <v>0</v>
      </c>
      <c r="N286" s="63">
        <f>VLOOKUP($C286,NHLE!$A$1:$P$327,14,0)</f>
        <v>0</v>
      </c>
      <c r="O286" s="63">
        <f>VLOOKUP($C286,NHLE!$A$1:$P$327,15,0)</f>
        <v>0</v>
      </c>
      <c r="P286" s="63">
        <f>VLOOKUP($C286,NHLE!$A$1:$P$327,16,0)</f>
        <v>0</v>
      </c>
      <c r="Q286" s="64"/>
      <c r="R286" s="62">
        <f>VLOOKUP($C286,'HAR Stats'!$E$4:$L$386,2,0)</f>
        <v>1</v>
      </c>
      <c r="S286" s="62">
        <f>VLOOKUP($C286,'HAR Stats'!$E$4:$L$386,3,0)</f>
        <v>3</v>
      </c>
      <c r="T286" s="62">
        <f>VLOOKUP($C286,'HAR Stats'!$E$4:$L$386,4,0)</f>
        <v>0</v>
      </c>
      <c r="U286" s="62">
        <f>VLOOKUP($C286,'HAR Stats'!$E$4:$L$386,5,0)</f>
        <v>0</v>
      </c>
      <c r="V286" s="62">
        <f>VLOOKUP($C286,'HAR Stats'!$E$4:$L$386,6,0)</f>
        <v>0</v>
      </c>
      <c r="W286" s="62">
        <f>VLOOKUP($C286,'HAR Stats'!$E$4:$L$386,7,0)</f>
        <v>0</v>
      </c>
      <c r="X286" s="62">
        <f>VLOOKUP($C286,'HAR Stats'!$E$4:$L$386,8,0)</f>
        <v>4</v>
      </c>
      <c r="Y286" s="62">
        <f t="shared" si="4"/>
        <v>8</v>
      </c>
      <c r="Z286" s="62" t="s">
        <v>673</v>
      </c>
      <c r="AA286" s="63">
        <f>VLOOKUP($C286,'Planning Applications_LBCs'!$B$2:$G$345,2,0)</f>
        <v>892</v>
      </c>
      <c r="AB286" s="63">
        <f>VLOOKUP($C286,'Planning Applications_LBCs'!$B$2:$G$345,3,0)</f>
        <v>-0.32373009855951479</v>
      </c>
      <c r="AC286" s="63">
        <f>VLOOKUP($C286,'Planning Applications_LBCs'!$B$2:$G$345,4,0)</f>
        <v>4</v>
      </c>
      <c r="AD286" s="63">
        <f>VLOOKUP($C286,'Planning Applications_LBCs'!$B$2:$G$345,5,0)</f>
        <v>-0.8</v>
      </c>
      <c r="AE286" s="63">
        <f>VLOOKUP($C286,'Planning Applications_LBCs'!$B$2:$G$345,6,0)</f>
        <v>0</v>
      </c>
      <c r="AF286" s="63">
        <f>VLOOKUP($C286,'LA Staffing'!$A:$D,2,0)</f>
        <v>1.5</v>
      </c>
      <c r="AG286" s="63" t="s">
        <v>1023</v>
      </c>
      <c r="AH286" s="99">
        <f>VLOOKUP($C286,'LA Staffing'!$A:$D,4,0)</f>
        <v>1</v>
      </c>
    </row>
    <row r="287" spans="1:34" ht="17.649999999999999" customHeight="1">
      <c r="A287" s="61" t="s">
        <v>376</v>
      </c>
      <c r="B287" s="61" t="s">
        <v>381</v>
      </c>
      <c r="C287" s="62" t="s">
        <v>392</v>
      </c>
      <c r="D287" s="63">
        <f>VLOOKUP($C287,NHLE!$A$1:$P$327,4,0)</f>
        <v>11</v>
      </c>
      <c r="E287" s="63">
        <f>VLOOKUP($C287,NHLE!$A$1:$P$327,5,0)</f>
        <v>66</v>
      </c>
      <c r="F287" s="63">
        <f>VLOOKUP($C287,NHLE!$A$1:$P$327,6,0)</f>
        <v>819</v>
      </c>
      <c r="G287" s="63">
        <f>VLOOKUP($C287,NHLE!$A$1:$P$327,7,0)</f>
        <v>896</v>
      </c>
      <c r="H287" s="63">
        <f>VLOOKUP($C287,NHLE!$A$1:$P$327,8,0)</f>
        <v>58</v>
      </c>
      <c r="I287" s="63">
        <f>VLOOKUP($C287,NHLE!$A$1:$P$327,9,0)</f>
        <v>0</v>
      </c>
      <c r="J287" s="63">
        <f>VLOOKUP($C287,NHLE!$A$1:$P$327,10,0)</f>
        <v>0</v>
      </c>
      <c r="K287" s="63">
        <f>VLOOKUP($C287,NHLE!$A$1:$P$327,11,0)</f>
        <v>1</v>
      </c>
      <c r="L287" s="63">
        <f>VLOOKUP($C287,NHLE!$A$1:$P$327,12,0)</f>
        <v>1</v>
      </c>
      <c r="M287" s="63">
        <f>VLOOKUP($C287,NHLE!$A$1:$P$327,13,0)</f>
        <v>0</v>
      </c>
      <c r="N287" s="63">
        <f>VLOOKUP($C287,NHLE!$A$1:$P$327,14,0)</f>
        <v>0</v>
      </c>
      <c r="O287" s="63">
        <f>VLOOKUP($C287,NHLE!$A$1:$P$327,15,0)</f>
        <v>0</v>
      </c>
      <c r="P287" s="63">
        <f>VLOOKUP($C287,NHLE!$A$1:$P$327,16,0)</f>
        <v>0</v>
      </c>
      <c r="Q287" s="64"/>
      <c r="R287" s="62">
        <f>VLOOKUP($C287,'HAR Stats'!$E$4:$L$386,2,0)</f>
        <v>1</v>
      </c>
      <c r="S287" s="62">
        <f>VLOOKUP($C287,'HAR Stats'!$E$4:$L$386,3,0)</f>
        <v>1</v>
      </c>
      <c r="T287" s="62">
        <f>VLOOKUP($C287,'HAR Stats'!$E$4:$L$386,4,0)</f>
        <v>2</v>
      </c>
      <c r="U287" s="62">
        <f>VLOOKUP($C287,'HAR Stats'!$E$4:$L$386,5,0)</f>
        <v>0</v>
      </c>
      <c r="V287" s="62">
        <f>VLOOKUP($C287,'HAR Stats'!$E$4:$L$386,6,0)</f>
        <v>0</v>
      </c>
      <c r="W287" s="62">
        <f>VLOOKUP($C287,'HAR Stats'!$E$4:$L$386,7,0)</f>
        <v>0</v>
      </c>
      <c r="X287" s="62">
        <f>VLOOKUP($C287,'HAR Stats'!$E$4:$L$386,8,0)</f>
        <v>1</v>
      </c>
      <c r="Y287" s="62">
        <f t="shared" si="4"/>
        <v>5</v>
      </c>
      <c r="Z287" s="62" t="s">
        <v>671</v>
      </c>
      <c r="AA287" s="63">
        <f>VLOOKUP($C287,'Planning Applications_LBCs'!$B$2:$G$345,2,0)</f>
        <v>914</v>
      </c>
      <c r="AB287" s="63">
        <f>VLOOKUP($C287,'Planning Applications_LBCs'!$B$2:$G$345,3,0)</f>
        <v>-9.7508125677139759E-3</v>
      </c>
      <c r="AC287" s="63">
        <f>VLOOKUP($C287,'Planning Applications_LBCs'!$B$2:$G$345,4,0)</f>
        <v>66</v>
      </c>
      <c r="AD287" s="63">
        <f>VLOOKUP($C287,'Planning Applications_LBCs'!$B$2:$G$345,5,0)</f>
        <v>-8.3333333333333329E-2</v>
      </c>
      <c r="AE287" s="63">
        <f>VLOOKUP($C287,'Planning Applications_LBCs'!$B$2:$G$345,6,0)</f>
        <v>0</v>
      </c>
      <c r="AF287" s="63">
        <f>VLOOKUP($C287,'LA Staffing'!$A:$D,2,0)</f>
        <v>0.2</v>
      </c>
      <c r="AG287" s="63" t="str">
        <f>VLOOKUP($C287,'LA Staffing'!$A:$D,3,0)</f>
        <v>Up 0.2</v>
      </c>
      <c r="AH287" s="99" t="str">
        <f>VLOOKUP($C287,'LA Staffing'!$A:$D,4,0)</f>
        <v>Advised by Staffordshire County Council</v>
      </c>
    </row>
    <row r="288" spans="1:34" ht="17.649999999999999" customHeight="1">
      <c r="A288" s="61" t="s">
        <v>376</v>
      </c>
      <c r="B288" s="61" t="s">
        <v>381</v>
      </c>
      <c r="C288" s="62" t="s">
        <v>393</v>
      </c>
      <c r="D288" s="63">
        <f>VLOOKUP($C288,NHLE!$A$1:$P$327,4,0)</f>
        <v>12</v>
      </c>
      <c r="E288" s="63">
        <f>VLOOKUP($C288,NHLE!$A$1:$P$327,5,0)</f>
        <v>63</v>
      </c>
      <c r="F288" s="63">
        <f>VLOOKUP($C288,NHLE!$A$1:$P$327,6,0)</f>
        <v>684</v>
      </c>
      <c r="G288" s="63">
        <f>VLOOKUP($C288,NHLE!$A$1:$P$327,7,0)</f>
        <v>759</v>
      </c>
      <c r="H288" s="63">
        <f>VLOOKUP($C288,NHLE!$A$1:$P$327,8,0)</f>
        <v>16</v>
      </c>
      <c r="I288" s="63">
        <f>VLOOKUP($C288,NHLE!$A$1:$P$327,9,0)</f>
        <v>0</v>
      </c>
      <c r="J288" s="63">
        <f>VLOOKUP($C288,NHLE!$A$1:$P$327,10,0)</f>
        <v>0</v>
      </c>
      <c r="K288" s="63">
        <f>VLOOKUP($C288,NHLE!$A$1:$P$327,11,0)</f>
        <v>1</v>
      </c>
      <c r="L288" s="63">
        <f>VLOOKUP($C288,NHLE!$A$1:$P$327,12,0)</f>
        <v>1</v>
      </c>
      <c r="M288" s="63">
        <f>VLOOKUP($C288,NHLE!$A$1:$P$327,13,0)</f>
        <v>0</v>
      </c>
      <c r="N288" s="63">
        <f>VLOOKUP($C288,NHLE!$A$1:$P$327,14,0)</f>
        <v>0</v>
      </c>
      <c r="O288" s="63">
        <f>VLOOKUP($C288,NHLE!$A$1:$P$327,15,0)</f>
        <v>0</v>
      </c>
      <c r="P288" s="63">
        <f>VLOOKUP($C288,NHLE!$A$1:$P$327,16,0)</f>
        <v>0</v>
      </c>
      <c r="Q288" s="64"/>
      <c r="R288" s="62">
        <f>VLOOKUP($C288,'HAR Stats'!$E$4:$L$386,2,0)</f>
        <v>3</v>
      </c>
      <c r="S288" s="62">
        <f>VLOOKUP($C288,'HAR Stats'!$E$4:$L$386,3,0)</f>
        <v>1</v>
      </c>
      <c r="T288" s="62">
        <f>VLOOKUP($C288,'HAR Stats'!$E$4:$L$386,4,0)</f>
        <v>3</v>
      </c>
      <c r="U288" s="62">
        <f>VLOOKUP($C288,'HAR Stats'!$E$4:$L$386,5,0)</f>
        <v>0</v>
      </c>
      <c r="V288" s="62">
        <f>VLOOKUP($C288,'HAR Stats'!$E$4:$L$386,6,0)</f>
        <v>0</v>
      </c>
      <c r="W288" s="62">
        <f>VLOOKUP($C288,'HAR Stats'!$E$4:$L$386,7,0)</f>
        <v>0</v>
      </c>
      <c r="X288" s="62">
        <f>VLOOKUP($C288,'HAR Stats'!$E$4:$L$386,8,0)</f>
        <v>1</v>
      </c>
      <c r="Y288" s="62">
        <f t="shared" si="4"/>
        <v>8</v>
      </c>
      <c r="Z288" s="62" t="s">
        <v>673</v>
      </c>
      <c r="AA288" s="63">
        <f>VLOOKUP($C288,'Planning Applications_LBCs'!$B$2:$G$345,2,0)</f>
        <v>934</v>
      </c>
      <c r="AB288" s="63">
        <f>VLOOKUP($C288,'Planning Applications_LBCs'!$B$2:$G$345,3,0)</f>
        <v>6.0158910329171394E-2</v>
      </c>
      <c r="AC288" s="63">
        <f>VLOOKUP($C288,'Planning Applications_LBCs'!$B$2:$G$345,4,0)</f>
        <v>56</v>
      </c>
      <c r="AD288" s="63">
        <f>VLOOKUP($C288,'Planning Applications_LBCs'!$B$2:$G$345,5,0)</f>
        <v>-0.17647058823529413</v>
      </c>
      <c r="AE288" s="63">
        <f>VLOOKUP($C288,'Planning Applications_LBCs'!$B$2:$G$345,6,0)</f>
        <v>0</v>
      </c>
      <c r="AF288" s="63">
        <f>VLOOKUP($C288,'LA Staffing'!$A:$D,2,0)</f>
        <v>1.5</v>
      </c>
      <c r="AG288" s="63" t="s">
        <v>1023</v>
      </c>
      <c r="AH288" s="99" t="str">
        <f>VLOOKUP($C288,'LA Staffing'!$A:$D,4,0)</f>
        <v>Advised by Staffordshire County Council</v>
      </c>
    </row>
    <row r="289" spans="1:34" ht="17.649999999999999" customHeight="1">
      <c r="A289" s="61" t="s">
        <v>376</v>
      </c>
      <c r="B289" s="61" t="s">
        <v>379</v>
      </c>
      <c r="C289" s="62" t="s">
        <v>394</v>
      </c>
      <c r="D289" s="63">
        <f>VLOOKUP($C289,NHLE!$A$1:$P$327,4,0)</f>
        <v>34</v>
      </c>
      <c r="E289" s="63">
        <f>VLOOKUP($C289,NHLE!$A$1:$P$327,5,0)</f>
        <v>86</v>
      </c>
      <c r="F289" s="63">
        <f>VLOOKUP($C289,NHLE!$A$1:$P$327,6,0)</f>
        <v>1769</v>
      </c>
      <c r="G289" s="63">
        <f>VLOOKUP($C289,NHLE!$A$1:$P$327,7,0)</f>
        <v>1889</v>
      </c>
      <c r="H289" s="63">
        <f>VLOOKUP($C289,NHLE!$A$1:$P$327,8,0)</f>
        <v>52</v>
      </c>
      <c r="I289" s="63">
        <f>VLOOKUP($C289,NHLE!$A$1:$P$327,9,0)</f>
        <v>1</v>
      </c>
      <c r="J289" s="63">
        <f>VLOOKUP($C289,NHLE!$A$1:$P$327,10,0)</f>
        <v>2</v>
      </c>
      <c r="K289" s="63">
        <f>VLOOKUP($C289,NHLE!$A$1:$P$327,11,0)</f>
        <v>3</v>
      </c>
      <c r="L289" s="63">
        <f>VLOOKUP($C289,NHLE!$A$1:$P$327,12,0)</f>
        <v>6</v>
      </c>
      <c r="M289" s="63">
        <f>VLOOKUP($C289,NHLE!$A$1:$P$327,13,0)</f>
        <v>0</v>
      </c>
      <c r="N289" s="63">
        <f>VLOOKUP($C289,NHLE!$A$1:$P$327,14,0)</f>
        <v>0</v>
      </c>
      <c r="O289" s="63">
        <f>VLOOKUP($C289,NHLE!$A$1:$P$327,15,0)</f>
        <v>1</v>
      </c>
      <c r="P289" s="63">
        <f>VLOOKUP($C289,NHLE!$A$1:$P$327,16,0)</f>
        <v>0</v>
      </c>
      <c r="Q289" s="64"/>
      <c r="R289" s="62">
        <f>VLOOKUP($C289,'HAR Stats'!$E$4:$L$386,2,0)</f>
        <v>3</v>
      </c>
      <c r="S289" s="62">
        <f>VLOOKUP($C289,'HAR Stats'!$E$4:$L$386,3,0)</f>
        <v>4</v>
      </c>
      <c r="T289" s="62">
        <f>VLOOKUP($C289,'HAR Stats'!$E$4:$L$386,4,0)</f>
        <v>3</v>
      </c>
      <c r="U289" s="62">
        <f>VLOOKUP($C289,'HAR Stats'!$E$4:$L$386,5,0)</f>
        <v>1</v>
      </c>
      <c r="V289" s="62">
        <f>VLOOKUP($C289,'HAR Stats'!$E$4:$L$386,6,0)</f>
        <v>0</v>
      </c>
      <c r="W289" s="62">
        <f>VLOOKUP($C289,'HAR Stats'!$E$4:$L$386,7,0)</f>
        <v>0</v>
      </c>
      <c r="X289" s="62">
        <f>VLOOKUP($C289,'HAR Stats'!$E$4:$L$386,8,0)</f>
        <v>1</v>
      </c>
      <c r="Y289" s="62">
        <f t="shared" si="4"/>
        <v>12</v>
      </c>
      <c r="Z289" s="62" t="s">
        <v>671</v>
      </c>
      <c r="AA289" s="63">
        <f>VLOOKUP($C289,'Planning Applications_LBCs'!$B$2:$G$345,2,0)</f>
        <v>975</v>
      </c>
      <c r="AB289" s="63">
        <f>VLOOKUP($C289,'Planning Applications_LBCs'!$B$2:$G$345,3,0)</f>
        <v>0.16071428571428573</v>
      </c>
      <c r="AC289" s="63">
        <f>VLOOKUP($C289,'Planning Applications_LBCs'!$B$2:$G$345,4,0)</f>
        <v>104</v>
      </c>
      <c r="AD289" s="63">
        <f>VLOOKUP($C289,'Planning Applications_LBCs'!$B$2:$G$345,5,0)</f>
        <v>0.55223880597014929</v>
      </c>
      <c r="AE289" s="63">
        <f>VLOOKUP($C289,'Planning Applications_LBCs'!$B$2:$G$345,6,0)</f>
        <v>6</v>
      </c>
      <c r="AF289" s="63">
        <f>VLOOKUP($C289,'LA Staffing'!$A:$D,2,0)</f>
        <v>2</v>
      </c>
      <c r="AG289" s="63" t="str">
        <f>VLOOKUP($C289,'LA Staffing'!$A:$D,3,0)</f>
        <v>Down 0.2</v>
      </c>
      <c r="AH289" s="99" t="str">
        <f>VLOOKUP($C289,'LA Staffing'!$A:$D,4,0)</f>
        <v>Advised by Worcestershire County Council</v>
      </c>
    </row>
    <row r="290" spans="1:34" ht="17.649999999999999" customHeight="1">
      <c r="A290" s="61" t="s">
        <v>376</v>
      </c>
      <c r="B290" s="61" t="s">
        <v>381</v>
      </c>
      <c r="C290" s="62" t="s">
        <v>395</v>
      </c>
      <c r="D290" s="63">
        <f>VLOOKUP($C290,NHLE!$A$1:$P$327,4,0)</f>
        <v>3</v>
      </c>
      <c r="E290" s="63">
        <f>VLOOKUP($C290,NHLE!$A$1:$P$327,5,0)</f>
        <v>24</v>
      </c>
      <c r="F290" s="63">
        <f>VLOOKUP($C290,NHLE!$A$1:$P$327,6,0)</f>
        <v>336</v>
      </c>
      <c r="G290" s="63">
        <f>VLOOKUP($C290,NHLE!$A$1:$P$327,7,0)</f>
        <v>363</v>
      </c>
      <c r="H290" s="63">
        <f>VLOOKUP($C290,NHLE!$A$1:$P$327,8,0)</f>
        <v>13</v>
      </c>
      <c r="I290" s="63">
        <f>VLOOKUP($C290,NHLE!$A$1:$P$327,9,0)</f>
        <v>0</v>
      </c>
      <c r="J290" s="63">
        <f>VLOOKUP($C290,NHLE!$A$1:$P$327,10,0)</f>
        <v>0</v>
      </c>
      <c r="K290" s="63">
        <f>VLOOKUP($C290,NHLE!$A$1:$P$327,11,0)</f>
        <v>2</v>
      </c>
      <c r="L290" s="63">
        <f>VLOOKUP($C290,NHLE!$A$1:$P$327,12,0)</f>
        <v>2</v>
      </c>
      <c r="M290" s="63">
        <f>VLOOKUP($C290,NHLE!$A$1:$P$327,13,0)</f>
        <v>0</v>
      </c>
      <c r="N290" s="63">
        <f>VLOOKUP($C290,NHLE!$A$1:$P$327,14,0)</f>
        <v>0</v>
      </c>
      <c r="O290" s="63">
        <f>VLOOKUP($C290,NHLE!$A$1:$P$327,15,0)</f>
        <v>1</v>
      </c>
      <c r="P290" s="63">
        <f>VLOOKUP($C290,NHLE!$A$1:$P$327,16,0)</f>
        <v>0</v>
      </c>
      <c r="Q290" s="64"/>
      <c r="R290" s="62">
        <f>VLOOKUP($C290,'HAR Stats'!$E$4:$L$386,2,0)</f>
        <v>3</v>
      </c>
      <c r="S290" s="62">
        <f>VLOOKUP($C290,'HAR Stats'!$E$4:$L$386,3,0)</f>
        <v>0</v>
      </c>
      <c r="T290" s="62">
        <f>VLOOKUP($C290,'HAR Stats'!$E$4:$L$386,4,0)</f>
        <v>1</v>
      </c>
      <c r="U290" s="62">
        <f>VLOOKUP($C290,'HAR Stats'!$E$4:$L$386,5,0)</f>
        <v>0</v>
      </c>
      <c r="V290" s="62">
        <f>VLOOKUP($C290,'HAR Stats'!$E$4:$L$386,6,0)</f>
        <v>0</v>
      </c>
      <c r="W290" s="62">
        <f>VLOOKUP($C290,'HAR Stats'!$E$4:$L$386,7,0)</f>
        <v>0</v>
      </c>
      <c r="X290" s="62">
        <f>VLOOKUP($C290,'HAR Stats'!$E$4:$L$386,8,0)</f>
        <v>0</v>
      </c>
      <c r="Y290" s="62">
        <f t="shared" si="4"/>
        <v>4</v>
      </c>
      <c r="Z290" s="62" t="s">
        <v>671</v>
      </c>
      <c r="AA290" s="63">
        <f>VLOOKUP($C290,'Planning Applications_LBCs'!$B$2:$G$345,2,0)</f>
        <v>613</v>
      </c>
      <c r="AB290" s="63">
        <f>VLOOKUP($C290,'Planning Applications_LBCs'!$B$2:$G$345,3,0)</f>
        <v>-1.9199999999999998E-2</v>
      </c>
      <c r="AC290" s="63">
        <f>VLOOKUP($C290,'Planning Applications_LBCs'!$B$2:$G$345,4,0)</f>
        <v>12</v>
      </c>
      <c r="AD290" s="63">
        <f>VLOOKUP($C290,'Planning Applications_LBCs'!$B$2:$G$345,5,0)</f>
        <v>-0.42857142857142855</v>
      </c>
      <c r="AE290" s="63">
        <f>VLOOKUP($C290,'Planning Applications_LBCs'!$B$2:$G$345,6,0)</f>
        <v>4</v>
      </c>
      <c r="AF290" s="63">
        <f>VLOOKUP($C290,'LA Staffing'!$A:$D,2,0)</f>
        <v>0.8</v>
      </c>
      <c r="AG290" s="63" t="s">
        <v>1023</v>
      </c>
      <c r="AH290" s="99" t="str">
        <f>VLOOKUP($C290,'LA Staffing'!$A:$D,4,0)</f>
        <v>Advised by Staffordshire County Council</v>
      </c>
    </row>
    <row r="291" spans="1:34" ht="17.649999999999999" customHeight="1">
      <c r="A291" s="61" t="s">
        <v>376</v>
      </c>
      <c r="B291" s="61" t="s">
        <v>396</v>
      </c>
      <c r="C291" s="62" t="s">
        <v>397</v>
      </c>
      <c r="D291" s="63">
        <f>VLOOKUP($C291,NHLE!$A$1:$P$327,4,0)</f>
        <v>7</v>
      </c>
      <c r="E291" s="63">
        <f>VLOOKUP($C291,NHLE!$A$1:$P$327,5,0)</f>
        <v>54</v>
      </c>
      <c r="F291" s="63">
        <f>VLOOKUP($C291,NHLE!$A$1:$P$327,6,0)</f>
        <v>521</v>
      </c>
      <c r="G291" s="63">
        <f>VLOOKUP($C291,NHLE!$A$1:$P$327,7,0)</f>
        <v>582</v>
      </c>
      <c r="H291" s="63">
        <f>VLOOKUP($C291,NHLE!$A$1:$P$327,8,0)</f>
        <v>28</v>
      </c>
      <c r="I291" s="63">
        <f>VLOOKUP($C291,NHLE!$A$1:$P$327,9,0)</f>
        <v>0</v>
      </c>
      <c r="J291" s="63">
        <f>VLOOKUP($C291,NHLE!$A$1:$P$327,10,0)</f>
        <v>3</v>
      </c>
      <c r="K291" s="63">
        <f>VLOOKUP($C291,NHLE!$A$1:$P$327,11,0)</f>
        <v>0</v>
      </c>
      <c r="L291" s="63">
        <f>VLOOKUP($C291,NHLE!$A$1:$P$327,12,0)</f>
        <v>3</v>
      </c>
      <c r="M291" s="63">
        <f>VLOOKUP($C291,NHLE!$A$1:$P$327,13,0)</f>
        <v>0</v>
      </c>
      <c r="N291" s="63">
        <f>VLOOKUP($C291,NHLE!$A$1:$P$327,14,0)</f>
        <v>0</v>
      </c>
      <c r="O291" s="63">
        <f>VLOOKUP($C291,NHLE!$A$1:$P$327,15,0)</f>
        <v>0</v>
      </c>
      <c r="P291" s="63">
        <f>VLOOKUP($C291,NHLE!$A$1:$P$327,16,0)</f>
        <v>0</v>
      </c>
      <c r="Q291" s="64"/>
      <c r="R291" s="62">
        <f>VLOOKUP($C291,'HAR Stats'!$E$4:$L$386,2,0)</f>
        <v>10</v>
      </c>
      <c r="S291" s="62">
        <f>VLOOKUP($C291,'HAR Stats'!$E$4:$L$386,3,0)</f>
        <v>1</v>
      </c>
      <c r="T291" s="62">
        <f>VLOOKUP($C291,'HAR Stats'!$E$4:$L$386,4,0)</f>
        <v>5</v>
      </c>
      <c r="U291" s="62">
        <f>VLOOKUP($C291,'HAR Stats'!$E$4:$L$386,5,0)</f>
        <v>0</v>
      </c>
      <c r="V291" s="62">
        <f>VLOOKUP($C291,'HAR Stats'!$E$4:$L$386,6,0)</f>
        <v>0</v>
      </c>
      <c r="W291" s="62">
        <f>VLOOKUP($C291,'HAR Stats'!$E$4:$L$386,7,0)</f>
        <v>0</v>
      </c>
      <c r="X291" s="62">
        <f>VLOOKUP($C291,'HAR Stats'!$E$4:$L$386,8,0)</f>
        <v>0</v>
      </c>
      <c r="Y291" s="62">
        <f t="shared" si="4"/>
        <v>16</v>
      </c>
      <c r="Z291" s="62" t="s">
        <v>673</v>
      </c>
      <c r="AA291" s="63">
        <f>VLOOKUP($C291,'Planning Applications_LBCs'!$B$2:$G$345,2,0)</f>
        <v>545</v>
      </c>
      <c r="AB291" s="63">
        <f>VLOOKUP($C291,'Planning Applications_LBCs'!$B$2:$G$345,3,0)</f>
        <v>4.0076335877862593E-2</v>
      </c>
      <c r="AC291" s="63">
        <f>VLOOKUP($C291,'Planning Applications_LBCs'!$B$2:$G$345,4,0)</f>
        <v>28</v>
      </c>
      <c r="AD291" s="63">
        <f>VLOOKUP($C291,'Planning Applications_LBCs'!$B$2:$G$345,5,0)</f>
        <v>0.21739130434782608</v>
      </c>
      <c r="AE291" s="63">
        <f>VLOOKUP($C291,'Planning Applications_LBCs'!$B$2:$G$345,6,0)</f>
        <v>0</v>
      </c>
      <c r="AF291" s="63">
        <f>VLOOKUP($C291,'LA Staffing'!$A:$D,2,0)</f>
        <v>0.6</v>
      </c>
      <c r="AG291" s="63" t="s">
        <v>1023</v>
      </c>
      <c r="AH291" s="99" t="str">
        <f>VLOOKUP($C291,'LA Staffing'!$A:$D,4,0)</f>
        <v>Advised by Warks County Council</v>
      </c>
    </row>
    <row r="292" spans="1:34" ht="17.649999999999999" customHeight="1">
      <c r="A292" s="61" t="s">
        <v>376</v>
      </c>
      <c r="B292" s="61" t="s">
        <v>396</v>
      </c>
      <c r="C292" s="62" t="s">
        <v>398</v>
      </c>
      <c r="D292" s="63">
        <f>VLOOKUP($C292,NHLE!$A$1:$P$327,4,0)</f>
        <v>3</v>
      </c>
      <c r="E292" s="63">
        <f>VLOOKUP($C292,NHLE!$A$1:$P$327,5,0)</f>
        <v>8</v>
      </c>
      <c r="F292" s="63">
        <f>VLOOKUP($C292,NHLE!$A$1:$P$327,6,0)</f>
        <v>81</v>
      </c>
      <c r="G292" s="63">
        <f>VLOOKUP($C292,NHLE!$A$1:$P$327,7,0)</f>
        <v>92</v>
      </c>
      <c r="H292" s="63">
        <f>VLOOKUP($C292,NHLE!$A$1:$P$327,8,0)</f>
        <v>2</v>
      </c>
      <c r="I292" s="63">
        <f>VLOOKUP($C292,NHLE!$A$1:$P$327,9,0)</f>
        <v>0</v>
      </c>
      <c r="J292" s="63">
        <f>VLOOKUP($C292,NHLE!$A$1:$P$327,10,0)</f>
        <v>1</v>
      </c>
      <c r="K292" s="63">
        <f>VLOOKUP($C292,NHLE!$A$1:$P$327,11,0)</f>
        <v>1</v>
      </c>
      <c r="L292" s="63">
        <f>VLOOKUP($C292,NHLE!$A$1:$P$327,12,0)</f>
        <v>2</v>
      </c>
      <c r="M292" s="63">
        <f>VLOOKUP($C292,NHLE!$A$1:$P$327,13,0)</f>
        <v>0</v>
      </c>
      <c r="N292" s="63">
        <f>VLOOKUP($C292,NHLE!$A$1:$P$327,14,0)</f>
        <v>0</v>
      </c>
      <c r="O292" s="63">
        <f>VLOOKUP($C292,NHLE!$A$1:$P$327,15,0)</f>
        <v>0</v>
      </c>
      <c r="P292" s="63">
        <f>VLOOKUP($C292,NHLE!$A$1:$P$327,16,0)</f>
        <v>0</v>
      </c>
      <c r="Q292" s="64"/>
      <c r="R292" s="62">
        <f>VLOOKUP($C292,'HAR Stats'!$E$4:$L$386,2,0)</f>
        <v>2</v>
      </c>
      <c r="S292" s="62">
        <f>VLOOKUP($C292,'HAR Stats'!$E$4:$L$386,3,0)</f>
        <v>0</v>
      </c>
      <c r="T292" s="62">
        <f>VLOOKUP($C292,'HAR Stats'!$E$4:$L$386,4,0)</f>
        <v>0</v>
      </c>
      <c r="U292" s="62">
        <f>VLOOKUP($C292,'HAR Stats'!$E$4:$L$386,5,0)</f>
        <v>0</v>
      </c>
      <c r="V292" s="62">
        <f>VLOOKUP($C292,'HAR Stats'!$E$4:$L$386,6,0)</f>
        <v>0</v>
      </c>
      <c r="W292" s="62">
        <f>VLOOKUP($C292,'HAR Stats'!$E$4:$L$386,7,0)</f>
        <v>0</v>
      </c>
      <c r="X292" s="62">
        <f>VLOOKUP($C292,'HAR Stats'!$E$4:$L$386,8,0)</f>
        <v>0</v>
      </c>
      <c r="Y292" s="62">
        <f t="shared" si="4"/>
        <v>2</v>
      </c>
      <c r="Z292" s="62" t="s">
        <v>673</v>
      </c>
      <c r="AA292" s="63">
        <f>VLOOKUP($C292,'Planning Applications_LBCs'!$B$2:$G$345,2,0)</f>
        <v>493</v>
      </c>
      <c r="AB292" s="63">
        <f>VLOOKUP($C292,'Planning Applications_LBCs'!$B$2:$G$345,3,0)</f>
        <v>7.6419213973799124E-2</v>
      </c>
      <c r="AC292" s="63">
        <f>VLOOKUP($C292,'Planning Applications_LBCs'!$B$2:$G$345,4,0)</f>
        <v>2</v>
      </c>
      <c r="AD292" s="63">
        <f>VLOOKUP($C292,'Planning Applications_LBCs'!$B$2:$G$345,5,0)</f>
        <v>1</v>
      </c>
      <c r="AE292" s="63">
        <f>VLOOKUP($C292,'Planning Applications_LBCs'!$B$2:$G$345,6,0)</f>
        <v>0</v>
      </c>
      <c r="AF292" s="63">
        <f>VLOOKUP($C292,'LA Staffing'!$A:$D,2,0)</f>
        <v>0</v>
      </c>
      <c r="AG292" s="63" t="s">
        <v>1023</v>
      </c>
      <c r="AH292" s="99" t="str">
        <f>VLOOKUP($C292,'LA Staffing'!$A:$D,4,0)</f>
        <v>Advised by Warks County Council</v>
      </c>
    </row>
    <row r="293" spans="1:34" ht="17.649999999999999" customHeight="1">
      <c r="A293" s="61" t="s">
        <v>376</v>
      </c>
      <c r="B293" s="61" t="s">
        <v>379</v>
      </c>
      <c r="C293" s="62" t="s">
        <v>399</v>
      </c>
      <c r="D293" s="63">
        <f>VLOOKUP($C293,NHLE!$A$1:$P$327,4,0)</f>
        <v>1</v>
      </c>
      <c r="E293" s="63">
        <f>VLOOKUP($C293,NHLE!$A$1:$P$327,5,0)</f>
        <v>10</v>
      </c>
      <c r="F293" s="63">
        <f>VLOOKUP($C293,NHLE!$A$1:$P$327,6,0)</f>
        <v>151</v>
      </c>
      <c r="G293" s="63">
        <f>VLOOKUP($C293,NHLE!$A$1:$P$327,7,0)</f>
        <v>162</v>
      </c>
      <c r="H293" s="63">
        <f>VLOOKUP($C293,NHLE!$A$1:$P$327,8,0)</f>
        <v>8</v>
      </c>
      <c r="I293" s="63">
        <f>VLOOKUP($C293,NHLE!$A$1:$P$327,9,0)</f>
        <v>0</v>
      </c>
      <c r="J293" s="63">
        <f>VLOOKUP($C293,NHLE!$A$1:$P$327,10,0)</f>
        <v>0</v>
      </c>
      <c r="K293" s="63">
        <f>VLOOKUP($C293,NHLE!$A$1:$P$327,11,0)</f>
        <v>0</v>
      </c>
      <c r="L293" s="63">
        <f>VLOOKUP($C293,NHLE!$A$1:$P$327,12,0)</f>
        <v>0</v>
      </c>
      <c r="M293" s="63">
        <f>VLOOKUP($C293,NHLE!$A$1:$P$327,13,0)</f>
        <v>0</v>
      </c>
      <c r="N293" s="63">
        <f>VLOOKUP($C293,NHLE!$A$1:$P$327,14,0)</f>
        <v>0</v>
      </c>
      <c r="O293" s="63">
        <f>VLOOKUP($C293,NHLE!$A$1:$P$327,15,0)</f>
        <v>0</v>
      </c>
      <c r="P293" s="63">
        <f>VLOOKUP($C293,NHLE!$A$1:$P$327,16,0)</f>
        <v>0</v>
      </c>
      <c r="Q293" s="64"/>
      <c r="R293" s="62">
        <f>VLOOKUP($C293,'HAR Stats'!$E$4:$L$386,2,0)</f>
        <v>0</v>
      </c>
      <c r="S293" s="62">
        <f>VLOOKUP($C293,'HAR Stats'!$E$4:$L$386,3,0)</f>
        <v>0</v>
      </c>
      <c r="T293" s="62">
        <f>VLOOKUP($C293,'HAR Stats'!$E$4:$L$386,4,0)</f>
        <v>2</v>
      </c>
      <c r="U293" s="62">
        <f>VLOOKUP($C293,'HAR Stats'!$E$4:$L$386,5,0)</f>
        <v>0</v>
      </c>
      <c r="V293" s="62">
        <f>VLOOKUP($C293,'HAR Stats'!$E$4:$L$386,6,0)</f>
        <v>0</v>
      </c>
      <c r="W293" s="62">
        <f>VLOOKUP($C293,'HAR Stats'!$E$4:$L$386,7,0)</f>
        <v>0</v>
      </c>
      <c r="X293" s="62">
        <f>VLOOKUP($C293,'HAR Stats'!$E$4:$L$386,8,0)</f>
        <v>0</v>
      </c>
      <c r="Y293" s="62">
        <f t="shared" si="4"/>
        <v>2</v>
      </c>
      <c r="Z293" s="62" t="s">
        <v>673</v>
      </c>
      <c r="AA293" s="63">
        <f>VLOOKUP($C293,'Planning Applications_LBCs'!$B$2:$G$345,2,0)</f>
        <v>241</v>
      </c>
      <c r="AB293" s="63">
        <f>VLOOKUP($C293,'Planning Applications_LBCs'!$B$2:$G$345,3,0)</f>
        <v>-6.589147286821706E-2</v>
      </c>
      <c r="AC293" s="63">
        <f>VLOOKUP($C293,'Planning Applications_LBCs'!$B$2:$G$345,4,0)</f>
        <v>13</v>
      </c>
      <c r="AD293" s="63">
        <f>VLOOKUP($C293,'Planning Applications_LBCs'!$B$2:$G$345,5,0)</f>
        <v>0</v>
      </c>
      <c r="AE293" s="63">
        <f>VLOOKUP($C293,'Planning Applications_LBCs'!$B$2:$G$345,6,0)</f>
        <v>0</v>
      </c>
      <c r="AF293" s="63">
        <f>VLOOKUP($C293,'LA Staffing'!$A:$D,2,0)</f>
        <v>0</v>
      </c>
      <c r="AG293" s="63" t="str">
        <f>VLOOKUP($C293,'LA Staffing'!$A:$D,3,0)</f>
        <v>Down 0.02</v>
      </c>
      <c r="AH293" s="99" t="str">
        <f>VLOOKUP($C293,'LA Staffing'!$A:$D,4,0)</f>
        <v>Advised by Worcestershire County Council</v>
      </c>
    </row>
    <row r="294" spans="1:34" ht="17.649999999999999" customHeight="1">
      <c r="A294" s="61" t="s">
        <v>376</v>
      </c>
      <c r="B294" s="61" t="s">
        <v>396</v>
      </c>
      <c r="C294" s="62" t="s">
        <v>400</v>
      </c>
      <c r="D294" s="63">
        <f>VLOOKUP($C294,NHLE!$A$1:$P$327,4,0)</f>
        <v>7</v>
      </c>
      <c r="E294" s="63">
        <f>VLOOKUP($C294,NHLE!$A$1:$P$327,5,0)</f>
        <v>44</v>
      </c>
      <c r="F294" s="63">
        <f>VLOOKUP($C294,NHLE!$A$1:$P$327,6,0)</f>
        <v>458</v>
      </c>
      <c r="G294" s="63">
        <f>VLOOKUP($C294,NHLE!$A$1:$P$327,7,0)</f>
        <v>509</v>
      </c>
      <c r="H294" s="63">
        <f>VLOOKUP($C294,NHLE!$A$1:$P$327,8,0)</f>
        <v>27</v>
      </c>
      <c r="I294" s="63">
        <f>VLOOKUP($C294,NHLE!$A$1:$P$327,9,0)</f>
        <v>0</v>
      </c>
      <c r="J294" s="63">
        <f>VLOOKUP($C294,NHLE!$A$1:$P$327,10,0)</f>
        <v>1</v>
      </c>
      <c r="K294" s="63">
        <f>VLOOKUP($C294,NHLE!$A$1:$P$327,11,0)</f>
        <v>4</v>
      </c>
      <c r="L294" s="63">
        <f>VLOOKUP($C294,NHLE!$A$1:$P$327,12,0)</f>
        <v>5</v>
      </c>
      <c r="M294" s="63">
        <f>VLOOKUP($C294,NHLE!$A$1:$P$327,13,0)</f>
        <v>0</v>
      </c>
      <c r="N294" s="63">
        <f>VLOOKUP($C294,NHLE!$A$1:$P$327,14,0)</f>
        <v>0</v>
      </c>
      <c r="O294" s="63">
        <f>VLOOKUP($C294,NHLE!$A$1:$P$327,15,0)</f>
        <v>0</v>
      </c>
      <c r="P294" s="63">
        <f>VLOOKUP($C294,NHLE!$A$1:$P$327,16,0)</f>
        <v>0</v>
      </c>
      <c r="Q294" s="64"/>
      <c r="R294" s="62">
        <f>VLOOKUP($C294,'HAR Stats'!$E$4:$L$386,2,0)</f>
        <v>0</v>
      </c>
      <c r="S294" s="62">
        <f>VLOOKUP($C294,'HAR Stats'!$E$4:$L$386,3,0)</f>
        <v>0</v>
      </c>
      <c r="T294" s="62">
        <f>VLOOKUP($C294,'HAR Stats'!$E$4:$L$386,4,0)</f>
        <v>9</v>
      </c>
      <c r="U294" s="62">
        <f>VLOOKUP($C294,'HAR Stats'!$E$4:$L$386,5,0)</f>
        <v>1</v>
      </c>
      <c r="V294" s="62">
        <f>VLOOKUP($C294,'HAR Stats'!$E$4:$L$386,6,0)</f>
        <v>0</v>
      </c>
      <c r="W294" s="62">
        <f>VLOOKUP($C294,'HAR Stats'!$E$4:$L$386,7,0)</f>
        <v>0</v>
      </c>
      <c r="X294" s="62">
        <f>VLOOKUP($C294,'HAR Stats'!$E$4:$L$386,8,0)</f>
        <v>0</v>
      </c>
      <c r="Y294" s="62">
        <f t="shared" si="4"/>
        <v>10</v>
      </c>
      <c r="Z294" s="62" t="s">
        <v>673</v>
      </c>
      <c r="AA294" s="63">
        <f>VLOOKUP($C294,'Planning Applications_LBCs'!$B$2:$G$345,2,0)</f>
        <v>887</v>
      </c>
      <c r="AB294" s="63">
        <f>VLOOKUP($C294,'Planning Applications_LBCs'!$B$2:$G$345,3,0)</f>
        <v>4.9704142011834318E-2</v>
      </c>
      <c r="AC294" s="63">
        <f>VLOOKUP($C294,'Planning Applications_LBCs'!$B$2:$G$345,4,0)</f>
        <v>27</v>
      </c>
      <c r="AD294" s="63">
        <f>VLOOKUP($C294,'Planning Applications_LBCs'!$B$2:$G$345,5,0)</f>
        <v>-0.32500000000000001</v>
      </c>
      <c r="AE294" s="63">
        <f>VLOOKUP($C294,'Planning Applications_LBCs'!$B$2:$G$345,6,0)</f>
        <v>4</v>
      </c>
      <c r="AF294" s="63">
        <f>VLOOKUP($C294,'LA Staffing'!$A:$D,2,0)</f>
        <v>0</v>
      </c>
      <c r="AG294" s="63" t="s">
        <v>1023</v>
      </c>
      <c r="AH294" s="99" t="str">
        <f>VLOOKUP($C294,'LA Staffing'!$A:$D,4,0)</f>
        <v>Advised by Warks County Council</v>
      </c>
    </row>
    <row r="295" spans="1:34" ht="17.649999999999999" customHeight="1">
      <c r="A295" s="61" t="s">
        <v>376</v>
      </c>
      <c r="B295" s="61" t="s">
        <v>401</v>
      </c>
      <c r="C295" s="62" t="s">
        <v>402</v>
      </c>
      <c r="D295" s="63">
        <f>VLOOKUP($C295,NHLE!$A$1:$P$327,4,0)</f>
        <v>2</v>
      </c>
      <c r="E295" s="63">
        <f>VLOOKUP($C295,NHLE!$A$1:$P$327,5,0)</f>
        <v>8</v>
      </c>
      <c r="F295" s="63">
        <f>VLOOKUP($C295,NHLE!$A$1:$P$327,6,0)</f>
        <v>194</v>
      </c>
      <c r="G295" s="63">
        <f>VLOOKUP($C295,NHLE!$A$1:$P$327,7,0)</f>
        <v>204</v>
      </c>
      <c r="H295" s="63">
        <f>VLOOKUP($C295,NHLE!$A$1:$P$327,8,0)</f>
        <v>7</v>
      </c>
      <c r="I295" s="63">
        <f>VLOOKUP($C295,NHLE!$A$1:$P$327,9,0)</f>
        <v>0</v>
      </c>
      <c r="J295" s="63">
        <f>VLOOKUP($C295,NHLE!$A$1:$P$327,10,0)</f>
        <v>0</v>
      </c>
      <c r="K295" s="63">
        <f>VLOOKUP($C295,NHLE!$A$1:$P$327,11,0)</f>
        <v>5</v>
      </c>
      <c r="L295" s="63">
        <f>VLOOKUP($C295,NHLE!$A$1:$P$327,12,0)</f>
        <v>5</v>
      </c>
      <c r="M295" s="63">
        <f>VLOOKUP($C295,NHLE!$A$1:$P$327,13,0)</f>
        <v>0</v>
      </c>
      <c r="N295" s="63">
        <f>VLOOKUP($C295,NHLE!$A$1:$P$327,14,0)</f>
        <v>0</v>
      </c>
      <c r="O295" s="63">
        <f>VLOOKUP($C295,NHLE!$A$1:$P$327,15,0)</f>
        <v>0</v>
      </c>
      <c r="P295" s="63">
        <f>VLOOKUP($C295,NHLE!$A$1:$P$327,16,0)</f>
        <v>0</v>
      </c>
      <c r="Q295" s="64"/>
      <c r="R295" s="62">
        <f>VLOOKUP($C295,'HAR Stats'!$E$4:$L$386,2,0)</f>
        <v>2</v>
      </c>
      <c r="S295" s="62">
        <f>VLOOKUP($C295,'HAR Stats'!$E$4:$L$386,3,0)</f>
        <v>0</v>
      </c>
      <c r="T295" s="62">
        <f>VLOOKUP($C295,'HAR Stats'!$E$4:$L$386,4,0)</f>
        <v>1</v>
      </c>
      <c r="U295" s="62">
        <f>VLOOKUP($C295,'HAR Stats'!$E$4:$L$386,5,0)</f>
        <v>0</v>
      </c>
      <c r="V295" s="62">
        <f>VLOOKUP($C295,'HAR Stats'!$E$4:$L$386,6,0)</f>
        <v>0</v>
      </c>
      <c r="W295" s="62">
        <f>VLOOKUP($C295,'HAR Stats'!$E$4:$L$386,7,0)</f>
        <v>0</v>
      </c>
      <c r="X295" s="62">
        <f>VLOOKUP($C295,'HAR Stats'!$E$4:$L$386,8,0)</f>
        <v>2</v>
      </c>
      <c r="Y295" s="62">
        <f t="shared" si="4"/>
        <v>5</v>
      </c>
      <c r="Z295" s="62" t="s">
        <v>671</v>
      </c>
      <c r="AA295" s="63">
        <f>VLOOKUP($C295,'Planning Applications_LBCs'!$B$2:$G$345,2,0)</f>
        <v>1124</v>
      </c>
      <c r="AB295" s="63">
        <f>VLOOKUP($C295,'Planning Applications_LBCs'!$B$2:$G$345,3,0)</f>
        <v>-3.0198446937014668E-2</v>
      </c>
      <c r="AC295" s="63">
        <f>VLOOKUP($C295,'Planning Applications_LBCs'!$B$2:$G$345,4,0)</f>
        <v>9</v>
      </c>
      <c r="AD295" s="63">
        <f>VLOOKUP($C295,'Planning Applications_LBCs'!$B$2:$G$345,5,0)</f>
        <v>0.8</v>
      </c>
      <c r="AE295" s="63">
        <f>VLOOKUP($C295,'Planning Applications_LBCs'!$B$2:$G$345,6,0)</f>
        <v>0</v>
      </c>
      <c r="AF295" s="63">
        <f>VLOOKUP($C295,'LA Staffing'!$A:$D,2,0)</f>
        <v>1.1000000000000001</v>
      </c>
      <c r="AG295" s="63" t="s">
        <v>1023</v>
      </c>
      <c r="AH295" s="99" t="str">
        <f>VLOOKUP($C295,'LA Staffing'!$A:$D,4,0)</f>
        <v>Occasional advice from Dudley</v>
      </c>
    </row>
    <row r="296" spans="1:34" ht="17.649999999999999" customHeight="1">
      <c r="A296" s="61" t="s">
        <v>376</v>
      </c>
      <c r="B296" s="61" t="s">
        <v>403</v>
      </c>
      <c r="C296" s="62" t="s">
        <v>403</v>
      </c>
      <c r="D296" s="63">
        <f>VLOOKUP($C296,NHLE!$A$1:$P$327,4,0)</f>
        <v>121</v>
      </c>
      <c r="E296" s="63">
        <f>VLOOKUP($C296,NHLE!$A$1:$P$327,5,0)</f>
        <v>488</v>
      </c>
      <c r="F296" s="63">
        <f>VLOOKUP($C296,NHLE!$A$1:$P$327,6,0)</f>
        <v>6291</v>
      </c>
      <c r="G296" s="63">
        <f>VLOOKUP($C296,NHLE!$A$1:$P$327,7,0)</f>
        <v>6900</v>
      </c>
      <c r="H296" s="63">
        <f>VLOOKUP($C296,NHLE!$A$1:$P$327,8,0)</f>
        <v>437</v>
      </c>
      <c r="I296" s="63">
        <f>VLOOKUP($C296,NHLE!$A$1:$P$327,9,0)</f>
        <v>1</v>
      </c>
      <c r="J296" s="63">
        <f>VLOOKUP($C296,NHLE!$A$1:$P$327,10,0)</f>
        <v>6</v>
      </c>
      <c r="K296" s="63">
        <f>VLOOKUP($C296,NHLE!$A$1:$P$327,11,0)</f>
        <v>27</v>
      </c>
      <c r="L296" s="63">
        <f>VLOOKUP($C296,NHLE!$A$1:$P$327,12,0)</f>
        <v>34</v>
      </c>
      <c r="M296" s="63">
        <f>VLOOKUP($C296,NHLE!$A$1:$P$327,13,0)</f>
        <v>2</v>
      </c>
      <c r="N296" s="63">
        <f>VLOOKUP($C296,NHLE!$A$1:$P$327,14,0)</f>
        <v>1</v>
      </c>
      <c r="O296" s="63">
        <f>VLOOKUP($C296,NHLE!$A$1:$P$327,15,0)</f>
        <v>1</v>
      </c>
      <c r="P296" s="63">
        <f>VLOOKUP($C296,NHLE!$A$1:$P$327,16,0)</f>
        <v>0</v>
      </c>
      <c r="Q296" s="64"/>
      <c r="R296" s="62">
        <f>VLOOKUP($C296,'HAR Stats'!$E$4:$L$386,2,0)</f>
        <v>25</v>
      </c>
      <c r="S296" s="62">
        <f>VLOOKUP($C296,'HAR Stats'!$E$4:$L$386,3,0)</f>
        <v>25</v>
      </c>
      <c r="T296" s="62">
        <f>VLOOKUP($C296,'HAR Stats'!$E$4:$L$386,4,0)</f>
        <v>42</v>
      </c>
      <c r="U296" s="62">
        <f>VLOOKUP($C296,'HAR Stats'!$E$4:$L$386,5,0)</f>
        <v>0</v>
      </c>
      <c r="V296" s="62">
        <f>VLOOKUP($C296,'HAR Stats'!$E$4:$L$386,6,0)</f>
        <v>0</v>
      </c>
      <c r="W296" s="62">
        <f>VLOOKUP($C296,'HAR Stats'!$E$4:$L$386,7,0)</f>
        <v>0</v>
      </c>
      <c r="X296" s="62">
        <f>VLOOKUP($C296,'HAR Stats'!$E$4:$L$386,8,0)</f>
        <v>1</v>
      </c>
      <c r="Y296" s="62">
        <f t="shared" si="4"/>
        <v>93</v>
      </c>
      <c r="Z296" s="62" t="s">
        <v>671</v>
      </c>
      <c r="AA296" s="63">
        <f>VLOOKUP($C296,'Planning Applications_LBCs'!$B$2:$G$345,2,0)</f>
        <v>3232</v>
      </c>
      <c r="AB296" s="63">
        <f>VLOOKUP($C296,'Planning Applications_LBCs'!$B$2:$G$345,3,0)</f>
        <v>-9.5004596996628877E-3</v>
      </c>
      <c r="AC296" s="63">
        <f>VLOOKUP($C296,'Planning Applications_LBCs'!$B$2:$G$345,4,0)</f>
        <v>341</v>
      </c>
      <c r="AD296" s="63">
        <f>VLOOKUP($C296,'Planning Applications_LBCs'!$B$2:$G$345,5,0)</f>
        <v>0.26765799256505574</v>
      </c>
      <c r="AE296" s="63">
        <f>VLOOKUP($C296,'Planning Applications_LBCs'!$B$2:$G$345,6,0)</f>
        <v>14</v>
      </c>
      <c r="AF296" s="63">
        <f>VLOOKUP($C296,'LA Staffing'!$A:$D,2,0)</f>
        <v>7</v>
      </c>
      <c r="AG296" s="63" t="s">
        <v>1023</v>
      </c>
      <c r="AH296" s="99">
        <f>VLOOKUP($C296,'LA Staffing'!$A:$D,4,0)</f>
        <v>4</v>
      </c>
    </row>
    <row r="297" spans="1:34" ht="17.649999999999999" customHeight="1">
      <c r="A297" s="61" t="s">
        <v>376</v>
      </c>
      <c r="B297" s="61" t="s">
        <v>404</v>
      </c>
      <c r="C297" s="62" t="s">
        <v>405</v>
      </c>
      <c r="D297" s="63">
        <f>VLOOKUP($C297,NHLE!$A$1:$P$327,4,0)</f>
        <v>12</v>
      </c>
      <c r="E297" s="63">
        <f>VLOOKUP($C297,NHLE!$A$1:$P$327,5,0)</f>
        <v>39</v>
      </c>
      <c r="F297" s="63">
        <f>VLOOKUP($C297,NHLE!$A$1:$P$327,6,0)</f>
        <v>327</v>
      </c>
      <c r="G297" s="63">
        <f>VLOOKUP($C297,NHLE!$A$1:$P$327,7,0)</f>
        <v>378</v>
      </c>
      <c r="H297" s="63">
        <f>VLOOKUP($C297,NHLE!$A$1:$P$327,8,0)</f>
        <v>15</v>
      </c>
      <c r="I297" s="63">
        <f>VLOOKUP($C297,NHLE!$A$1:$P$327,9,0)</f>
        <v>0</v>
      </c>
      <c r="J297" s="63">
        <f>VLOOKUP($C297,NHLE!$A$1:$P$327,10,0)</f>
        <v>2</v>
      </c>
      <c r="K297" s="63">
        <f>VLOOKUP($C297,NHLE!$A$1:$P$327,11,0)</f>
        <v>0</v>
      </c>
      <c r="L297" s="63">
        <f>VLOOKUP($C297,NHLE!$A$1:$P$327,12,0)</f>
        <v>2</v>
      </c>
      <c r="M297" s="63">
        <f>VLOOKUP($C297,NHLE!$A$1:$P$327,13,0)</f>
        <v>0</v>
      </c>
      <c r="N297" s="63">
        <f>VLOOKUP($C297,NHLE!$A$1:$P$327,14,0)</f>
        <v>0</v>
      </c>
      <c r="O297" s="63">
        <f>VLOOKUP($C297,NHLE!$A$1:$P$327,15,0)</f>
        <v>0</v>
      </c>
      <c r="P297" s="63">
        <f>VLOOKUP($C297,NHLE!$A$1:$P$327,16,0)</f>
        <v>0</v>
      </c>
      <c r="Q297" s="64"/>
      <c r="R297" s="62">
        <f>VLOOKUP($C297,'HAR Stats'!$E$4:$L$386,2,0)</f>
        <v>0</v>
      </c>
      <c r="S297" s="62">
        <f>VLOOKUP($C297,'HAR Stats'!$E$4:$L$386,3,0)</f>
        <v>0</v>
      </c>
      <c r="T297" s="62">
        <f>VLOOKUP($C297,'HAR Stats'!$E$4:$L$386,4,0)</f>
        <v>0</v>
      </c>
      <c r="U297" s="62">
        <f>VLOOKUP($C297,'HAR Stats'!$E$4:$L$386,5,0)</f>
        <v>0</v>
      </c>
      <c r="V297" s="62">
        <f>VLOOKUP($C297,'HAR Stats'!$E$4:$L$386,6,0)</f>
        <v>0</v>
      </c>
      <c r="W297" s="62">
        <f>VLOOKUP($C297,'HAR Stats'!$E$4:$L$386,7,0)</f>
        <v>0</v>
      </c>
      <c r="X297" s="62">
        <f>VLOOKUP($C297,'HAR Stats'!$E$4:$L$386,8,0)</f>
        <v>0</v>
      </c>
      <c r="Y297" s="62">
        <f t="shared" si="4"/>
        <v>0</v>
      </c>
      <c r="Z297" s="62" t="s">
        <v>671</v>
      </c>
      <c r="AA297" s="63">
        <f>VLOOKUP($C297,'Planning Applications_LBCs'!$B$2:$G$345,2,0)</f>
        <v>1764</v>
      </c>
      <c r="AB297" s="63">
        <f>VLOOKUP($C297,'Planning Applications_LBCs'!$B$2:$G$345,3,0)</f>
        <v>7.7580940745265725E-2</v>
      </c>
      <c r="AC297" s="63">
        <f>VLOOKUP($C297,'Planning Applications_LBCs'!$B$2:$G$345,4,0)</f>
        <v>29</v>
      </c>
      <c r="AD297" s="63">
        <f>VLOOKUP($C297,'Planning Applications_LBCs'!$B$2:$G$345,5,0)</f>
        <v>0.2608695652173913</v>
      </c>
      <c r="AE297" s="63">
        <f>VLOOKUP($C297,'Planning Applications_LBCs'!$B$2:$G$345,6,0)</f>
        <v>0</v>
      </c>
      <c r="AF297" s="63">
        <f>VLOOKUP($C297,'LA Staffing'!$A:$D,2,0)</f>
        <v>1</v>
      </c>
      <c r="AG297" s="63" t="str">
        <f>VLOOKUP($C297,'LA Staffing'!$A:$D,3,0)</f>
        <v>Down 0.2</v>
      </c>
      <c r="AH297" s="99" t="str">
        <f>VLOOKUP($C297,'LA Staffing'!$A:$D,4,0)</f>
        <v>Advised by Warks County Council</v>
      </c>
    </row>
    <row r="298" spans="1:34" ht="17.649999999999999" customHeight="1">
      <c r="A298" s="61" t="s">
        <v>376</v>
      </c>
      <c r="B298" s="61" t="s">
        <v>381</v>
      </c>
      <c r="C298" s="62" t="s">
        <v>406</v>
      </c>
      <c r="D298" s="63">
        <f>VLOOKUP($C298,NHLE!$A$1:$P$327,4,0)</f>
        <v>15</v>
      </c>
      <c r="E298" s="63">
        <f>VLOOKUP($C298,NHLE!$A$1:$P$327,5,0)</f>
        <v>42</v>
      </c>
      <c r="F298" s="63">
        <f>VLOOKUP($C298,NHLE!$A$1:$P$327,6,0)</f>
        <v>598</v>
      </c>
      <c r="G298" s="63">
        <f>VLOOKUP($C298,NHLE!$A$1:$P$327,7,0)</f>
        <v>655</v>
      </c>
      <c r="H298" s="63">
        <f>VLOOKUP($C298,NHLE!$A$1:$P$327,8,0)</f>
        <v>24</v>
      </c>
      <c r="I298" s="63">
        <f>VLOOKUP($C298,NHLE!$A$1:$P$327,9,0)</f>
        <v>0</v>
      </c>
      <c r="J298" s="63">
        <f>VLOOKUP($C298,NHLE!$A$1:$P$327,10,0)</f>
        <v>3</v>
      </c>
      <c r="K298" s="63">
        <f>VLOOKUP($C298,NHLE!$A$1:$P$327,11,0)</f>
        <v>2</v>
      </c>
      <c r="L298" s="63">
        <f>VLOOKUP($C298,NHLE!$A$1:$P$327,12,0)</f>
        <v>5</v>
      </c>
      <c r="M298" s="63">
        <f>VLOOKUP($C298,NHLE!$A$1:$P$327,13,0)</f>
        <v>0</v>
      </c>
      <c r="N298" s="63">
        <f>VLOOKUP($C298,NHLE!$A$1:$P$327,14,0)</f>
        <v>0</v>
      </c>
      <c r="O298" s="63">
        <f>VLOOKUP($C298,NHLE!$A$1:$P$327,15,0)</f>
        <v>0</v>
      </c>
      <c r="P298" s="63">
        <f>VLOOKUP($C298,NHLE!$A$1:$P$327,16,0)</f>
        <v>0</v>
      </c>
      <c r="Q298" s="64"/>
      <c r="R298" s="62">
        <f>VLOOKUP($C298,'HAR Stats'!$E$4:$L$386,2,0)</f>
        <v>1</v>
      </c>
      <c r="S298" s="62">
        <f>VLOOKUP($C298,'HAR Stats'!$E$4:$L$386,3,0)</f>
        <v>0</v>
      </c>
      <c r="T298" s="62">
        <f>VLOOKUP($C298,'HAR Stats'!$E$4:$L$386,4,0)</f>
        <v>2</v>
      </c>
      <c r="U298" s="62">
        <f>VLOOKUP($C298,'HAR Stats'!$E$4:$L$386,5,0)</f>
        <v>0</v>
      </c>
      <c r="V298" s="62">
        <f>VLOOKUP($C298,'HAR Stats'!$E$4:$L$386,6,0)</f>
        <v>0</v>
      </c>
      <c r="W298" s="62">
        <f>VLOOKUP($C298,'HAR Stats'!$E$4:$L$386,7,0)</f>
        <v>0</v>
      </c>
      <c r="X298" s="62">
        <f>VLOOKUP($C298,'HAR Stats'!$E$4:$L$386,8,0)</f>
        <v>0</v>
      </c>
      <c r="Y298" s="62">
        <f t="shared" si="4"/>
        <v>3</v>
      </c>
      <c r="Z298" s="62" t="s">
        <v>673</v>
      </c>
      <c r="AA298" s="63">
        <f>VLOOKUP($C298,'Planning Applications_LBCs'!$B$2:$G$345,2,0)</f>
        <v>703</v>
      </c>
      <c r="AB298" s="63">
        <f>VLOOKUP($C298,'Planning Applications_LBCs'!$B$2:$G$345,3,0)</f>
        <v>-2.9005524861878452E-2</v>
      </c>
      <c r="AC298" s="63">
        <f>VLOOKUP($C298,'Planning Applications_LBCs'!$B$2:$G$345,4,0)</f>
        <v>27</v>
      </c>
      <c r="AD298" s="63">
        <f>VLOOKUP($C298,'Planning Applications_LBCs'!$B$2:$G$345,5,0)</f>
        <v>-0.15625</v>
      </c>
      <c r="AE298" s="63">
        <f>VLOOKUP($C298,'Planning Applications_LBCs'!$B$2:$G$345,6,0)</f>
        <v>1</v>
      </c>
      <c r="AF298" s="63">
        <f>VLOOKUP($C298,'LA Staffing'!$A:$D,2,0)</f>
        <v>0.2</v>
      </c>
      <c r="AG298" s="63" t="s">
        <v>1023</v>
      </c>
      <c r="AH298" s="99" t="str">
        <f>VLOOKUP($C298,'LA Staffing'!$A:$D,4,0)</f>
        <v>Advised by Staffordshire County Council</v>
      </c>
    </row>
    <row r="299" spans="1:34" ht="17.649999999999999" customHeight="1">
      <c r="A299" s="61" t="s">
        <v>376</v>
      </c>
      <c r="B299" s="61" t="s">
        <v>381</v>
      </c>
      <c r="C299" s="62" t="s">
        <v>407</v>
      </c>
      <c r="D299" s="63">
        <f>VLOOKUP($C299,NHLE!$A$1:$P$327,4,0)</f>
        <v>23</v>
      </c>
      <c r="E299" s="63">
        <f>VLOOKUP($C299,NHLE!$A$1:$P$327,5,0)</f>
        <v>69</v>
      </c>
      <c r="F299" s="63">
        <f>VLOOKUP($C299,NHLE!$A$1:$P$327,6,0)</f>
        <v>742</v>
      </c>
      <c r="G299" s="63">
        <f>VLOOKUP($C299,NHLE!$A$1:$P$327,7,0)</f>
        <v>834</v>
      </c>
      <c r="H299" s="63">
        <f>VLOOKUP($C299,NHLE!$A$1:$P$327,8,0)</f>
        <v>43</v>
      </c>
      <c r="I299" s="63">
        <f>VLOOKUP($C299,NHLE!$A$1:$P$327,9,0)</f>
        <v>2</v>
      </c>
      <c r="J299" s="63">
        <f>VLOOKUP($C299,NHLE!$A$1:$P$327,10,0)</f>
        <v>1</v>
      </c>
      <c r="K299" s="63">
        <f>VLOOKUP($C299,NHLE!$A$1:$P$327,11,0)</f>
        <v>1</v>
      </c>
      <c r="L299" s="63">
        <f>VLOOKUP($C299,NHLE!$A$1:$P$327,12,0)</f>
        <v>4</v>
      </c>
      <c r="M299" s="63">
        <f>VLOOKUP($C299,NHLE!$A$1:$P$327,13,0)</f>
        <v>0</v>
      </c>
      <c r="N299" s="63">
        <f>VLOOKUP($C299,NHLE!$A$1:$P$327,14,0)</f>
        <v>0</v>
      </c>
      <c r="O299" s="63">
        <f>VLOOKUP($C299,NHLE!$A$1:$P$327,15,0)</f>
        <v>1</v>
      </c>
      <c r="P299" s="63">
        <f>VLOOKUP($C299,NHLE!$A$1:$P$327,16,0)</f>
        <v>0</v>
      </c>
      <c r="Q299" s="64"/>
      <c r="R299" s="62">
        <f>VLOOKUP($C299,'HAR Stats'!$E$4:$L$386,2,0)</f>
        <v>2</v>
      </c>
      <c r="S299" s="62">
        <f>VLOOKUP($C299,'HAR Stats'!$E$4:$L$386,3,0)</f>
        <v>0</v>
      </c>
      <c r="T299" s="62">
        <f>VLOOKUP($C299,'HAR Stats'!$E$4:$L$386,4,0)</f>
        <v>3</v>
      </c>
      <c r="U299" s="62">
        <f>VLOOKUP($C299,'HAR Stats'!$E$4:$L$386,5,0)</f>
        <v>0</v>
      </c>
      <c r="V299" s="62">
        <f>VLOOKUP($C299,'HAR Stats'!$E$4:$L$386,6,0)</f>
        <v>0</v>
      </c>
      <c r="W299" s="62">
        <f>VLOOKUP($C299,'HAR Stats'!$E$4:$L$386,7,0)</f>
        <v>0</v>
      </c>
      <c r="X299" s="62">
        <f>VLOOKUP($C299,'HAR Stats'!$E$4:$L$386,8,0)</f>
        <v>1</v>
      </c>
      <c r="Y299" s="62">
        <f t="shared" si="4"/>
        <v>6</v>
      </c>
      <c r="Z299" s="62" t="s">
        <v>671</v>
      </c>
      <c r="AA299" s="63">
        <f>VLOOKUP($C299,'Planning Applications_LBCs'!$B$2:$G$345,2,0)</f>
        <v>1054</v>
      </c>
      <c r="AB299" s="63">
        <f>VLOOKUP($C299,'Planning Applications_LBCs'!$B$2:$G$345,3,0)</f>
        <v>4.3564356435643561E-2</v>
      </c>
      <c r="AC299" s="63">
        <f>VLOOKUP($C299,'Planning Applications_LBCs'!$B$2:$G$345,4,0)</f>
        <v>56</v>
      </c>
      <c r="AD299" s="63">
        <f>VLOOKUP($C299,'Planning Applications_LBCs'!$B$2:$G$345,5,0)</f>
        <v>0.14285714285714285</v>
      </c>
      <c r="AE299" s="63">
        <f>VLOOKUP($C299,'Planning Applications_LBCs'!$B$2:$G$345,6,0)</f>
        <v>3</v>
      </c>
      <c r="AF299" s="63">
        <f>VLOOKUP($C299,'LA Staffing'!$A:$D,2,0)</f>
        <v>0.4</v>
      </c>
      <c r="AG299" s="63" t="str">
        <f>VLOOKUP($C299,'LA Staffing'!$A:$D,3,0)</f>
        <v>Down 1</v>
      </c>
      <c r="AH299" s="99" t="str">
        <f>VLOOKUP($C299,'LA Staffing'!$A:$D,4,0)</f>
        <v>Advised by Staffordshire County Council</v>
      </c>
    </row>
    <row r="300" spans="1:34" ht="17.649999999999999" customHeight="1">
      <c r="A300" s="61" t="s">
        <v>376</v>
      </c>
      <c r="B300" s="61" t="s">
        <v>381</v>
      </c>
      <c r="C300" s="62" t="s">
        <v>408</v>
      </c>
      <c r="D300" s="63">
        <f>VLOOKUP($C300,NHLE!$A$1:$P$327,4,0)</f>
        <v>10</v>
      </c>
      <c r="E300" s="63">
        <f>VLOOKUP($C300,NHLE!$A$1:$P$327,5,0)</f>
        <v>75</v>
      </c>
      <c r="F300" s="63">
        <f>VLOOKUP($C300,NHLE!$A$1:$P$327,6,0)</f>
        <v>1249</v>
      </c>
      <c r="G300" s="63">
        <f>VLOOKUP($C300,NHLE!$A$1:$P$327,7,0)</f>
        <v>1334</v>
      </c>
      <c r="H300" s="63">
        <f>VLOOKUP($C300,NHLE!$A$1:$P$327,8,0)</f>
        <v>118</v>
      </c>
      <c r="I300" s="63">
        <f>VLOOKUP($C300,NHLE!$A$1:$P$327,9,0)</f>
        <v>2</v>
      </c>
      <c r="J300" s="63">
        <f>VLOOKUP($C300,NHLE!$A$1:$P$327,10,0)</f>
        <v>0</v>
      </c>
      <c r="K300" s="63">
        <f>VLOOKUP($C300,NHLE!$A$1:$P$327,11,0)</f>
        <v>0</v>
      </c>
      <c r="L300" s="63">
        <f>VLOOKUP($C300,NHLE!$A$1:$P$327,12,0)</f>
        <v>2</v>
      </c>
      <c r="M300" s="63">
        <f>VLOOKUP($C300,NHLE!$A$1:$P$327,13,0)</f>
        <v>0</v>
      </c>
      <c r="N300" s="63">
        <f>VLOOKUP($C300,NHLE!$A$1:$P$327,14,0)</f>
        <v>0</v>
      </c>
      <c r="O300" s="63">
        <f>VLOOKUP($C300,NHLE!$A$1:$P$327,15,0)</f>
        <v>0</v>
      </c>
      <c r="P300" s="63">
        <f>VLOOKUP($C300,NHLE!$A$1:$P$327,16,0)</f>
        <v>0</v>
      </c>
      <c r="Q300" s="64"/>
      <c r="R300" s="62">
        <f>VLOOKUP($C300,'HAR Stats'!$E$4:$L$386,2,0)</f>
        <v>5</v>
      </c>
      <c r="S300" s="62">
        <f>VLOOKUP($C300,'HAR Stats'!$E$4:$L$386,3,0)</f>
        <v>1</v>
      </c>
      <c r="T300" s="62">
        <f>VLOOKUP($C300,'HAR Stats'!$E$4:$L$386,4,0)</f>
        <v>1</v>
      </c>
      <c r="U300" s="62">
        <f>VLOOKUP($C300,'HAR Stats'!$E$4:$L$386,5,0)</f>
        <v>0</v>
      </c>
      <c r="V300" s="62">
        <f>VLOOKUP($C300,'HAR Stats'!$E$4:$L$386,6,0)</f>
        <v>0</v>
      </c>
      <c r="W300" s="62">
        <f>VLOOKUP($C300,'HAR Stats'!$E$4:$L$386,7,0)</f>
        <v>0</v>
      </c>
      <c r="X300" s="62">
        <f>VLOOKUP($C300,'HAR Stats'!$E$4:$L$386,8,0)</f>
        <v>2</v>
      </c>
      <c r="Y300" s="62">
        <f t="shared" si="4"/>
        <v>9</v>
      </c>
      <c r="Z300" s="62" t="s">
        <v>671</v>
      </c>
      <c r="AA300" s="63">
        <f>VLOOKUP($C300,'Planning Applications_LBCs'!$B$2:$G$345,2,0)</f>
        <v>683</v>
      </c>
      <c r="AB300" s="63">
        <f>VLOOKUP($C300,'Planning Applications_LBCs'!$B$2:$G$345,3,0)</f>
        <v>0.21530249110320285</v>
      </c>
      <c r="AC300" s="63">
        <f>VLOOKUP($C300,'Planning Applications_LBCs'!$B$2:$G$345,4,0)</f>
        <v>33</v>
      </c>
      <c r="AD300" s="63">
        <f>VLOOKUP($C300,'Planning Applications_LBCs'!$B$2:$G$345,5,0)</f>
        <v>-0.10810810810810811</v>
      </c>
      <c r="AE300" s="63">
        <f>VLOOKUP($C300,'Planning Applications_LBCs'!$B$2:$G$345,6,0)</f>
        <v>1</v>
      </c>
      <c r="AF300" s="63">
        <f>VLOOKUP($C300,'LA Staffing'!$A:$D,2,0)</f>
        <v>1.1499999999999999</v>
      </c>
      <c r="AG300" s="63" t="s">
        <v>1023</v>
      </c>
      <c r="AH300" s="99" t="str">
        <f>VLOOKUP($C300,'LA Staffing'!$A:$D,4,0)</f>
        <v>Advised by Staffordshire County Council</v>
      </c>
    </row>
    <row r="301" spans="1:34" ht="17.649999999999999" customHeight="1">
      <c r="A301" s="61" t="s">
        <v>376</v>
      </c>
      <c r="B301" s="61" t="s">
        <v>396</v>
      </c>
      <c r="C301" s="62" t="s">
        <v>409</v>
      </c>
      <c r="D301" s="63">
        <f>VLOOKUP($C301,NHLE!$A$1:$P$327,4,0)</f>
        <v>65</v>
      </c>
      <c r="E301" s="63">
        <f>VLOOKUP($C301,NHLE!$A$1:$P$327,5,0)</f>
        <v>165</v>
      </c>
      <c r="F301" s="63">
        <f>VLOOKUP($C301,NHLE!$A$1:$P$327,6,0)</f>
        <v>3108</v>
      </c>
      <c r="G301" s="63">
        <f>VLOOKUP($C301,NHLE!$A$1:$P$327,7,0)</f>
        <v>3338</v>
      </c>
      <c r="H301" s="63">
        <f>VLOOKUP($C301,NHLE!$A$1:$P$327,8,0)</f>
        <v>84</v>
      </c>
      <c r="I301" s="63">
        <f>VLOOKUP($C301,NHLE!$A$1:$P$327,9,0)</f>
        <v>1</v>
      </c>
      <c r="J301" s="63">
        <f>VLOOKUP($C301,NHLE!$A$1:$P$327,10,0)</f>
        <v>6</v>
      </c>
      <c r="K301" s="63">
        <f>VLOOKUP($C301,NHLE!$A$1:$P$327,11,0)</f>
        <v>4</v>
      </c>
      <c r="L301" s="63">
        <f>VLOOKUP($C301,NHLE!$A$1:$P$327,12,0)</f>
        <v>11</v>
      </c>
      <c r="M301" s="63">
        <f>VLOOKUP($C301,NHLE!$A$1:$P$327,13,0)</f>
        <v>0</v>
      </c>
      <c r="N301" s="63">
        <f>VLOOKUP($C301,NHLE!$A$1:$P$327,14,0)</f>
        <v>0</v>
      </c>
      <c r="O301" s="63">
        <f>VLOOKUP($C301,NHLE!$A$1:$P$327,15,0)</f>
        <v>1</v>
      </c>
      <c r="P301" s="63">
        <f>VLOOKUP($C301,NHLE!$A$1:$P$327,16,0)</f>
        <v>0</v>
      </c>
      <c r="Q301" s="64"/>
      <c r="R301" s="62">
        <f>VLOOKUP($C301,'HAR Stats'!$E$4:$L$386,2,0)</f>
        <v>2</v>
      </c>
      <c r="S301" s="62">
        <f>VLOOKUP($C301,'HAR Stats'!$E$4:$L$386,3,0)</f>
        <v>10</v>
      </c>
      <c r="T301" s="62">
        <f>VLOOKUP($C301,'HAR Stats'!$E$4:$L$386,4,0)</f>
        <v>10</v>
      </c>
      <c r="U301" s="62">
        <f>VLOOKUP($C301,'HAR Stats'!$E$4:$L$386,5,0)</f>
        <v>0</v>
      </c>
      <c r="V301" s="62">
        <f>VLOOKUP($C301,'HAR Stats'!$E$4:$L$386,6,0)</f>
        <v>0</v>
      </c>
      <c r="W301" s="62">
        <f>VLOOKUP($C301,'HAR Stats'!$E$4:$L$386,7,0)</f>
        <v>0</v>
      </c>
      <c r="X301" s="62">
        <f>VLOOKUP($C301,'HAR Stats'!$E$4:$L$386,8,0)</f>
        <v>2</v>
      </c>
      <c r="Y301" s="62">
        <f t="shared" si="4"/>
        <v>24</v>
      </c>
      <c r="Z301" s="62" t="s">
        <v>673</v>
      </c>
      <c r="AA301" s="63">
        <f>VLOOKUP($C301,'Planning Applications_LBCs'!$B$2:$G$345,2,0)</f>
        <v>1871</v>
      </c>
      <c r="AB301" s="63">
        <f>VLOOKUP($C301,'Planning Applications_LBCs'!$B$2:$G$345,3,0)</f>
        <v>-3.2074495602690122E-2</v>
      </c>
      <c r="AC301" s="63">
        <f>VLOOKUP($C301,'Planning Applications_LBCs'!$B$2:$G$345,4,0)</f>
        <v>230</v>
      </c>
      <c r="AD301" s="63">
        <f>VLOOKUP($C301,'Planning Applications_LBCs'!$B$2:$G$345,5,0)</f>
        <v>-5.3497942386831275E-2</v>
      </c>
      <c r="AE301" s="63">
        <f>VLOOKUP($C301,'Planning Applications_LBCs'!$B$2:$G$345,6,0)</f>
        <v>12</v>
      </c>
      <c r="AF301" s="63">
        <f>VLOOKUP($C301,'LA Staffing'!$A:$D,2,0)</f>
        <v>2.7</v>
      </c>
      <c r="AG301" s="63" t="str">
        <f>VLOOKUP($C301,'LA Staffing'!$A:$D,3,0)</f>
        <v xml:space="preserve">Up 0.3 </v>
      </c>
      <c r="AH301" s="99" t="str">
        <f>VLOOKUP($C301,'LA Staffing'!$A:$D,4,0)</f>
        <v>Advised by Warks County Council</v>
      </c>
    </row>
    <row r="302" spans="1:34" ht="17.649999999999999" customHeight="1">
      <c r="A302" s="61" t="s">
        <v>376</v>
      </c>
      <c r="B302" s="61" t="s">
        <v>381</v>
      </c>
      <c r="C302" s="62" t="s">
        <v>410</v>
      </c>
      <c r="D302" s="63">
        <f>VLOOKUP($C302,NHLE!$A$1:$P$327,4,0)</f>
        <v>3</v>
      </c>
      <c r="E302" s="63">
        <f>VLOOKUP($C302,NHLE!$A$1:$P$327,5,0)</f>
        <v>5</v>
      </c>
      <c r="F302" s="63">
        <f>VLOOKUP($C302,NHLE!$A$1:$P$327,6,0)</f>
        <v>130</v>
      </c>
      <c r="G302" s="63">
        <f>VLOOKUP($C302,NHLE!$A$1:$P$327,7,0)</f>
        <v>138</v>
      </c>
      <c r="H302" s="63">
        <f>VLOOKUP($C302,NHLE!$A$1:$P$327,8,0)</f>
        <v>3</v>
      </c>
      <c r="I302" s="63">
        <f>VLOOKUP($C302,NHLE!$A$1:$P$327,9,0)</f>
        <v>0</v>
      </c>
      <c r="J302" s="63">
        <f>VLOOKUP($C302,NHLE!$A$1:$P$327,10,0)</f>
        <v>0</v>
      </c>
      <c r="K302" s="63">
        <f>VLOOKUP($C302,NHLE!$A$1:$P$327,11,0)</f>
        <v>0</v>
      </c>
      <c r="L302" s="63">
        <f>VLOOKUP($C302,NHLE!$A$1:$P$327,12,0)</f>
        <v>0</v>
      </c>
      <c r="M302" s="63">
        <f>VLOOKUP($C302,NHLE!$A$1:$P$327,13,0)</f>
        <v>0</v>
      </c>
      <c r="N302" s="63">
        <f>VLOOKUP($C302,NHLE!$A$1:$P$327,14,0)</f>
        <v>0</v>
      </c>
      <c r="O302" s="63">
        <f>VLOOKUP($C302,NHLE!$A$1:$P$327,15,0)</f>
        <v>0</v>
      </c>
      <c r="P302" s="63">
        <f>VLOOKUP($C302,NHLE!$A$1:$P$327,16,0)</f>
        <v>0</v>
      </c>
      <c r="Q302" s="64"/>
      <c r="R302" s="62">
        <f>VLOOKUP($C302,'HAR Stats'!$E$4:$L$386,2,0)</f>
        <v>1</v>
      </c>
      <c r="S302" s="62">
        <f>VLOOKUP($C302,'HAR Stats'!$E$4:$L$386,3,0)</f>
        <v>0</v>
      </c>
      <c r="T302" s="62">
        <f>VLOOKUP($C302,'HAR Stats'!$E$4:$L$386,4,0)</f>
        <v>0</v>
      </c>
      <c r="U302" s="62">
        <f>VLOOKUP($C302,'HAR Stats'!$E$4:$L$386,5,0)</f>
        <v>0</v>
      </c>
      <c r="V302" s="62">
        <f>VLOOKUP($C302,'HAR Stats'!$E$4:$L$386,6,0)</f>
        <v>0</v>
      </c>
      <c r="W302" s="62">
        <f>VLOOKUP($C302,'HAR Stats'!$E$4:$L$386,7,0)</f>
        <v>0</v>
      </c>
      <c r="X302" s="62">
        <f>VLOOKUP($C302,'HAR Stats'!$E$4:$L$386,8,0)</f>
        <v>0</v>
      </c>
      <c r="Y302" s="62">
        <f t="shared" si="4"/>
        <v>1</v>
      </c>
      <c r="Z302" s="62" t="s">
        <v>671</v>
      </c>
      <c r="AA302" s="63">
        <f>VLOOKUP($C302,'Planning Applications_LBCs'!$B$2:$G$345,2,0)</f>
        <v>346</v>
      </c>
      <c r="AB302" s="63">
        <f>VLOOKUP($C302,'Planning Applications_LBCs'!$B$2:$G$345,3,0)</f>
        <v>0</v>
      </c>
      <c r="AC302" s="63">
        <f>VLOOKUP($C302,'Planning Applications_LBCs'!$B$2:$G$345,4,0)</f>
        <v>14</v>
      </c>
      <c r="AD302" s="63">
        <f>VLOOKUP($C302,'Planning Applications_LBCs'!$B$2:$G$345,5,0)</f>
        <v>0.27272727272727271</v>
      </c>
      <c r="AE302" s="63">
        <f>VLOOKUP($C302,'Planning Applications_LBCs'!$B$2:$G$345,6,0)</f>
        <v>0</v>
      </c>
      <c r="AF302" s="63">
        <f>VLOOKUP($C302,'LA Staffing'!$A:$D,2,0)</f>
        <v>0.16</v>
      </c>
      <c r="AG302" s="63" t="s">
        <v>1023</v>
      </c>
      <c r="AH302" s="99" t="str">
        <f>VLOOKUP($C302,'LA Staffing'!$A:$D,4,0)</f>
        <v>Advised by Staffordshire County Council</v>
      </c>
    </row>
    <row r="303" spans="1:34" ht="17.649999999999999" customHeight="1">
      <c r="A303" s="61" t="s">
        <v>376</v>
      </c>
      <c r="B303" s="61" t="s">
        <v>411</v>
      </c>
      <c r="C303" s="62" t="s">
        <v>412</v>
      </c>
      <c r="D303" s="63">
        <f>VLOOKUP($C303,NHLE!$A$1:$P$327,4,0)</f>
        <v>12</v>
      </c>
      <c r="E303" s="63">
        <f>VLOOKUP($C303,NHLE!$A$1:$P$327,5,0)</f>
        <v>52</v>
      </c>
      <c r="F303" s="63">
        <f>VLOOKUP($C303,NHLE!$A$1:$P$327,6,0)</f>
        <v>725</v>
      </c>
      <c r="G303" s="63">
        <f>VLOOKUP($C303,NHLE!$A$1:$P$327,7,0)</f>
        <v>789</v>
      </c>
      <c r="H303" s="63">
        <f>VLOOKUP($C303,NHLE!$A$1:$P$327,8,0)</f>
        <v>28</v>
      </c>
      <c r="I303" s="63">
        <f>VLOOKUP($C303,NHLE!$A$1:$P$327,9,0)</f>
        <v>0</v>
      </c>
      <c r="J303" s="63">
        <f>VLOOKUP($C303,NHLE!$A$1:$P$327,10,0)</f>
        <v>0</v>
      </c>
      <c r="K303" s="63">
        <f>VLOOKUP($C303,NHLE!$A$1:$P$327,11,0)</f>
        <v>3</v>
      </c>
      <c r="L303" s="63">
        <f>VLOOKUP($C303,NHLE!$A$1:$P$327,12,0)</f>
        <v>3</v>
      </c>
      <c r="M303" s="63">
        <f>VLOOKUP($C303,NHLE!$A$1:$P$327,13,0)</f>
        <v>1</v>
      </c>
      <c r="N303" s="63">
        <f>VLOOKUP($C303,NHLE!$A$1:$P$327,14,0)</f>
        <v>0</v>
      </c>
      <c r="O303" s="63">
        <f>VLOOKUP($C303,NHLE!$A$1:$P$327,15,0)</f>
        <v>0</v>
      </c>
      <c r="P303" s="63">
        <f>VLOOKUP($C303,NHLE!$A$1:$P$327,16,0)</f>
        <v>0</v>
      </c>
      <c r="Q303" s="64"/>
      <c r="R303" s="62">
        <f>VLOOKUP($C303,'HAR Stats'!$E$4:$L$386,2,0)</f>
        <v>2</v>
      </c>
      <c r="S303" s="62">
        <f>VLOOKUP($C303,'HAR Stats'!$E$4:$L$386,3,0)</f>
        <v>2</v>
      </c>
      <c r="T303" s="62">
        <f>VLOOKUP($C303,'HAR Stats'!$E$4:$L$386,4,0)</f>
        <v>5</v>
      </c>
      <c r="U303" s="62">
        <f>VLOOKUP($C303,'HAR Stats'!$E$4:$L$386,5,0)</f>
        <v>0</v>
      </c>
      <c r="V303" s="62">
        <f>VLOOKUP($C303,'HAR Stats'!$E$4:$L$386,6,0)</f>
        <v>0</v>
      </c>
      <c r="W303" s="62">
        <f>VLOOKUP($C303,'HAR Stats'!$E$4:$L$386,7,0)</f>
        <v>0</v>
      </c>
      <c r="X303" s="62">
        <f>VLOOKUP($C303,'HAR Stats'!$E$4:$L$386,8,0)</f>
        <v>0</v>
      </c>
      <c r="Y303" s="62">
        <f t="shared" si="4"/>
        <v>9</v>
      </c>
      <c r="Z303" s="62" t="s">
        <v>671</v>
      </c>
      <c r="AA303" s="63">
        <f>VLOOKUP($C303,'Planning Applications_LBCs'!$B$2:$G$345,2,0)</f>
        <v>794</v>
      </c>
      <c r="AB303" s="63">
        <f>VLOOKUP($C303,'Planning Applications_LBCs'!$B$2:$G$345,3,0)</f>
        <v>-0.1331877729257642</v>
      </c>
      <c r="AC303" s="63">
        <f>VLOOKUP($C303,'Planning Applications_LBCs'!$B$2:$G$345,4,0)</f>
        <v>42</v>
      </c>
      <c r="AD303" s="63">
        <f>VLOOKUP($C303,'Planning Applications_LBCs'!$B$2:$G$345,5,0)</f>
        <v>-0.35384615384615387</v>
      </c>
      <c r="AE303" s="63">
        <f>VLOOKUP($C303,'Planning Applications_LBCs'!$B$2:$G$345,6,0)</f>
        <v>5</v>
      </c>
      <c r="AF303" s="63">
        <f>VLOOKUP($C303,'LA Staffing'!$A:$D,2,0)</f>
        <v>2</v>
      </c>
      <c r="AG303" s="63" t="str">
        <f>VLOOKUP($C303,'LA Staffing'!$A:$D,3,0)</f>
        <v>Up 0.4</v>
      </c>
      <c r="AH303" s="99" t="str">
        <f>VLOOKUP($C303,'LA Staffing'!$A:$D,4,0)</f>
        <v>Advised by Shropshire CC's commercial HE service</v>
      </c>
    </row>
    <row r="304" spans="1:34" ht="17.649999999999999" customHeight="1">
      <c r="A304" s="61" t="s">
        <v>376</v>
      </c>
      <c r="B304" s="61" t="s">
        <v>413</v>
      </c>
      <c r="C304" s="62" t="s">
        <v>414</v>
      </c>
      <c r="D304" s="63">
        <f>VLOOKUP($C304,NHLE!$A$1:$P$327,4,0)</f>
        <v>0</v>
      </c>
      <c r="E304" s="63">
        <f>VLOOKUP($C304,NHLE!$A$1:$P$327,5,0)</f>
        <v>5</v>
      </c>
      <c r="F304" s="63">
        <f>VLOOKUP($C304,NHLE!$A$1:$P$327,6,0)</f>
        <v>157</v>
      </c>
      <c r="G304" s="63">
        <f>VLOOKUP($C304,NHLE!$A$1:$P$327,7,0)</f>
        <v>162</v>
      </c>
      <c r="H304" s="63">
        <f>VLOOKUP($C304,NHLE!$A$1:$P$327,8,0)</f>
        <v>5</v>
      </c>
      <c r="I304" s="63">
        <f>VLOOKUP($C304,NHLE!$A$1:$P$327,9,0)</f>
        <v>0</v>
      </c>
      <c r="J304" s="63">
        <f>VLOOKUP($C304,NHLE!$A$1:$P$327,10,0)</f>
        <v>0</v>
      </c>
      <c r="K304" s="63">
        <f>VLOOKUP($C304,NHLE!$A$1:$P$327,11,0)</f>
        <v>3</v>
      </c>
      <c r="L304" s="63">
        <f>VLOOKUP($C304,NHLE!$A$1:$P$327,12,0)</f>
        <v>3</v>
      </c>
      <c r="M304" s="63">
        <f>VLOOKUP($C304,NHLE!$A$1:$P$327,13,0)</f>
        <v>0</v>
      </c>
      <c r="N304" s="63">
        <f>VLOOKUP($C304,NHLE!$A$1:$P$327,14,0)</f>
        <v>0</v>
      </c>
      <c r="O304" s="63">
        <f>VLOOKUP($C304,NHLE!$A$1:$P$327,15,0)</f>
        <v>0</v>
      </c>
      <c r="P304" s="63">
        <f>VLOOKUP($C304,NHLE!$A$1:$P$327,16,0)</f>
        <v>0</v>
      </c>
      <c r="Q304" s="64"/>
      <c r="R304" s="62">
        <f>VLOOKUP($C304,'HAR Stats'!$E$4:$L$386,2,0)</f>
        <v>0</v>
      </c>
      <c r="S304" s="62">
        <f>VLOOKUP($C304,'HAR Stats'!$E$4:$L$386,3,0)</f>
        <v>2</v>
      </c>
      <c r="T304" s="62">
        <f>VLOOKUP($C304,'HAR Stats'!$E$4:$L$386,4,0)</f>
        <v>0</v>
      </c>
      <c r="U304" s="62">
        <f>VLOOKUP($C304,'HAR Stats'!$E$4:$L$386,5,0)</f>
        <v>0</v>
      </c>
      <c r="V304" s="62">
        <f>VLOOKUP($C304,'HAR Stats'!$E$4:$L$386,6,0)</f>
        <v>0</v>
      </c>
      <c r="W304" s="62">
        <f>VLOOKUP($C304,'HAR Stats'!$E$4:$L$386,7,0)</f>
        <v>0</v>
      </c>
      <c r="X304" s="62">
        <f>VLOOKUP($C304,'HAR Stats'!$E$4:$L$386,8,0)</f>
        <v>6</v>
      </c>
      <c r="Y304" s="62">
        <f t="shared" si="4"/>
        <v>8</v>
      </c>
      <c r="Z304" s="62" t="s">
        <v>671</v>
      </c>
      <c r="AA304" s="63">
        <f>VLOOKUP($C304,'Planning Applications_LBCs'!$B$2:$G$345,2,0)</f>
        <v>1148</v>
      </c>
      <c r="AB304" s="63">
        <f>VLOOKUP($C304,'Planning Applications_LBCs'!$B$2:$G$345,3,0)</f>
        <v>0.12992125984251968</v>
      </c>
      <c r="AC304" s="63">
        <f>VLOOKUP($C304,'Planning Applications_LBCs'!$B$2:$G$345,4,0)</f>
        <v>19</v>
      </c>
      <c r="AD304" s="63">
        <f>VLOOKUP($C304,'Planning Applications_LBCs'!$B$2:$G$345,5,0)</f>
        <v>0.58333333333333337</v>
      </c>
      <c r="AE304" s="63">
        <f>VLOOKUP($C304,'Planning Applications_LBCs'!$B$2:$G$345,6,0)</f>
        <v>2</v>
      </c>
      <c r="AF304" s="63">
        <f>VLOOKUP($C304,'LA Staffing'!$A:$D,2,0)</f>
        <v>0.4</v>
      </c>
      <c r="AG304" s="63" t="s">
        <v>1023</v>
      </c>
      <c r="AH304" s="99" t="str">
        <f>VLOOKUP($C304,'LA Staffing'!$A:$D,4,0)</f>
        <v>Advised by Wolverhampton</v>
      </c>
    </row>
    <row r="305" spans="1:34" ht="17.649999999999999" customHeight="1">
      <c r="A305" s="61" t="s">
        <v>376</v>
      </c>
      <c r="B305" s="61" t="s">
        <v>396</v>
      </c>
      <c r="C305" s="62" t="s">
        <v>415</v>
      </c>
      <c r="D305" s="63">
        <f>VLOOKUP($C305,NHLE!$A$1:$P$327,4,0)</f>
        <v>30</v>
      </c>
      <c r="E305" s="63">
        <f>VLOOKUP($C305,NHLE!$A$1:$P$327,5,0)</f>
        <v>86</v>
      </c>
      <c r="F305" s="63">
        <f>VLOOKUP($C305,NHLE!$A$1:$P$327,6,0)</f>
        <v>1373</v>
      </c>
      <c r="G305" s="63">
        <f>VLOOKUP($C305,NHLE!$A$1:$P$327,7,0)</f>
        <v>1489</v>
      </c>
      <c r="H305" s="63">
        <f>VLOOKUP($C305,NHLE!$A$1:$P$327,8,0)</f>
        <v>40</v>
      </c>
      <c r="I305" s="63">
        <f>VLOOKUP($C305,NHLE!$A$1:$P$327,9,0)</f>
        <v>1</v>
      </c>
      <c r="J305" s="63">
        <f>VLOOKUP($C305,NHLE!$A$1:$P$327,10,0)</f>
        <v>4</v>
      </c>
      <c r="K305" s="63">
        <f>VLOOKUP($C305,NHLE!$A$1:$P$327,11,0)</f>
        <v>7</v>
      </c>
      <c r="L305" s="63">
        <f>VLOOKUP($C305,NHLE!$A$1:$P$327,12,0)</f>
        <v>12</v>
      </c>
      <c r="M305" s="63">
        <f>VLOOKUP($C305,NHLE!$A$1:$P$327,13,0)</f>
        <v>0</v>
      </c>
      <c r="N305" s="63">
        <f>VLOOKUP($C305,NHLE!$A$1:$P$327,14,0)</f>
        <v>0</v>
      </c>
      <c r="O305" s="63">
        <f>VLOOKUP($C305,NHLE!$A$1:$P$327,15,0)</f>
        <v>0</v>
      </c>
      <c r="P305" s="63">
        <f>VLOOKUP($C305,NHLE!$A$1:$P$327,16,0)</f>
        <v>0</v>
      </c>
      <c r="Q305" s="64"/>
      <c r="R305" s="62">
        <f>VLOOKUP($C305,'HAR Stats'!$E$4:$L$386,2,0)</f>
        <v>3</v>
      </c>
      <c r="S305" s="62">
        <f>VLOOKUP($C305,'HAR Stats'!$E$4:$L$386,3,0)</f>
        <v>3</v>
      </c>
      <c r="T305" s="62">
        <f>VLOOKUP($C305,'HAR Stats'!$E$4:$L$386,4,0)</f>
        <v>7</v>
      </c>
      <c r="U305" s="62">
        <f>VLOOKUP($C305,'HAR Stats'!$E$4:$L$386,5,0)</f>
        <v>2</v>
      </c>
      <c r="V305" s="62">
        <f>VLOOKUP($C305,'HAR Stats'!$E$4:$L$386,6,0)</f>
        <v>0</v>
      </c>
      <c r="W305" s="62">
        <f>VLOOKUP($C305,'HAR Stats'!$E$4:$L$386,7,0)</f>
        <v>0</v>
      </c>
      <c r="X305" s="62">
        <f>VLOOKUP($C305,'HAR Stats'!$E$4:$L$386,8,0)</f>
        <v>0</v>
      </c>
      <c r="Y305" s="62">
        <f t="shared" si="4"/>
        <v>15</v>
      </c>
      <c r="Z305" s="62" t="s">
        <v>671</v>
      </c>
      <c r="AA305" s="63">
        <f>VLOOKUP($C305,'Planning Applications_LBCs'!$B$2:$G$345,2,0)</f>
        <v>1494</v>
      </c>
      <c r="AB305" s="63">
        <f>VLOOKUP($C305,'Planning Applications_LBCs'!$B$2:$G$345,3,0)</f>
        <v>9.2904169714703735E-2</v>
      </c>
      <c r="AC305" s="63">
        <f>VLOOKUP($C305,'Planning Applications_LBCs'!$B$2:$G$345,4,0)</f>
        <v>176</v>
      </c>
      <c r="AD305" s="63">
        <f>VLOOKUP($C305,'Planning Applications_LBCs'!$B$2:$G$345,5,0)</f>
        <v>0.12101910828025478</v>
      </c>
      <c r="AE305" s="63">
        <f>VLOOKUP($C305,'Planning Applications_LBCs'!$B$2:$G$345,6,0)</f>
        <v>24</v>
      </c>
      <c r="AF305" s="63">
        <f>VLOOKUP($C305,'LA Staffing'!$A:$D,2,0)</f>
        <v>3</v>
      </c>
      <c r="AG305" s="63" t="str">
        <f>VLOOKUP($C305,'LA Staffing'!$A:$D,3,0)</f>
        <v>Up 1</v>
      </c>
      <c r="AH305" s="99" t="str">
        <f>VLOOKUP($C305,'LA Staffing'!$A:$D,4,0)</f>
        <v>Advised by Warks County Council</v>
      </c>
    </row>
    <row r="306" spans="1:34" ht="17.649999999999999" customHeight="1">
      <c r="A306" s="61" t="s">
        <v>376</v>
      </c>
      <c r="B306" s="61" t="s">
        <v>379</v>
      </c>
      <c r="C306" s="62" t="s">
        <v>416</v>
      </c>
      <c r="D306" s="63">
        <f>VLOOKUP($C306,NHLE!$A$1:$P$327,4,0)</f>
        <v>15</v>
      </c>
      <c r="E306" s="63">
        <f>VLOOKUP($C306,NHLE!$A$1:$P$327,5,0)</f>
        <v>41</v>
      </c>
      <c r="F306" s="63">
        <f>VLOOKUP($C306,NHLE!$A$1:$P$327,6,0)</f>
        <v>662</v>
      </c>
      <c r="G306" s="63">
        <f>VLOOKUP($C306,NHLE!$A$1:$P$327,7,0)</f>
        <v>718</v>
      </c>
      <c r="H306" s="63">
        <f>VLOOKUP($C306,NHLE!$A$1:$P$327,8,0)</f>
        <v>19</v>
      </c>
      <c r="I306" s="63">
        <f>VLOOKUP($C306,NHLE!$A$1:$P$327,9,0)</f>
        <v>0</v>
      </c>
      <c r="J306" s="63">
        <f>VLOOKUP($C306,NHLE!$A$1:$P$327,10,0)</f>
        <v>0</v>
      </c>
      <c r="K306" s="63">
        <f>VLOOKUP($C306,NHLE!$A$1:$P$327,11,0)</f>
        <v>1</v>
      </c>
      <c r="L306" s="63">
        <f>VLOOKUP($C306,NHLE!$A$1:$P$327,12,0)</f>
        <v>1</v>
      </c>
      <c r="M306" s="63">
        <f>VLOOKUP($C306,NHLE!$A$1:$P$327,13,0)</f>
        <v>0</v>
      </c>
      <c r="N306" s="63">
        <f>VLOOKUP($C306,NHLE!$A$1:$P$327,14,0)</f>
        <v>0</v>
      </c>
      <c r="O306" s="63">
        <f>VLOOKUP($C306,NHLE!$A$1:$P$327,15,0)</f>
        <v>1</v>
      </c>
      <c r="P306" s="63">
        <f>VLOOKUP($C306,NHLE!$A$1:$P$327,16,0)</f>
        <v>0</v>
      </c>
      <c r="Q306" s="64"/>
      <c r="R306" s="62">
        <f>VLOOKUP($C306,'HAR Stats'!$E$4:$L$386,2,0)</f>
        <v>2</v>
      </c>
      <c r="S306" s="62">
        <f>VLOOKUP($C306,'HAR Stats'!$E$4:$L$386,3,0)</f>
        <v>1</v>
      </c>
      <c r="T306" s="62">
        <f>VLOOKUP($C306,'HAR Stats'!$E$4:$L$386,4,0)</f>
        <v>0</v>
      </c>
      <c r="U306" s="62">
        <f>VLOOKUP($C306,'HAR Stats'!$E$4:$L$386,5,0)</f>
        <v>0</v>
      </c>
      <c r="V306" s="62">
        <f>VLOOKUP($C306,'HAR Stats'!$E$4:$L$386,6,0)</f>
        <v>0</v>
      </c>
      <c r="W306" s="62">
        <f>VLOOKUP($C306,'HAR Stats'!$E$4:$L$386,7,0)</f>
        <v>0</v>
      </c>
      <c r="X306" s="62">
        <f>VLOOKUP($C306,'HAR Stats'!$E$4:$L$386,8,0)</f>
        <v>1</v>
      </c>
      <c r="Y306" s="62">
        <f t="shared" si="4"/>
        <v>4</v>
      </c>
      <c r="Z306" s="62" t="s">
        <v>671</v>
      </c>
      <c r="AA306" s="63">
        <f>VLOOKUP($C306,'Planning Applications_LBCs'!$B$2:$G$345,2,0)</f>
        <v>585</v>
      </c>
      <c r="AB306" s="63">
        <f>VLOOKUP($C306,'Planning Applications_LBCs'!$B$2:$G$345,3,0)</f>
        <v>-9.4427244582043338E-2</v>
      </c>
      <c r="AC306" s="63">
        <f>VLOOKUP($C306,'Planning Applications_LBCs'!$B$2:$G$345,4,0)</f>
        <v>67</v>
      </c>
      <c r="AD306" s="63">
        <f>VLOOKUP($C306,'Planning Applications_LBCs'!$B$2:$G$345,5,0)</f>
        <v>0.13559322033898305</v>
      </c>
      <c r="AE306" s="63">
        <f>VLOOKUP($C306,'Planning Applications_LBCs'!$B$2:$G$345,6,0)</f>
        <v>0</v>
      </c>
      <c r="AF306" s="63">
        <f>VLOOKUP($C306,'LA Staffing'!$A:$D,2,0)</f>
        <v>2</v>
      </c>
      <c r="AG306" s="63" t="s">
        <v>1023</v>
      </c>
      <c r="AH306" s="99">
        <f>VLOOKUP($C306,'LA Staffing'!$A:$D,4,0)</f>
        <v>2</v>
      </c>
    </row>
    <row r="307" spans="1:34" ht="17.649999999999999" customHeight="1">
      <c r="A307" s="61" t="s">
        <v>376</v>
      </c>
      <c r="B307" s="61" t="s">
        <v>379</v>
      </c>
      <c r="C307" s="62" t="s">
        <v>417</v>
      </c>
      <c r="D307" s="63">
        <f>VLOOKUP($C307,NHLE!$A$1:$P$327,4,0)</f>
        <v>45</v>
      </c>
      <c r="E307" s="63">
        <f>VLOOKUP($C307,NHLE!$A$1:$P$327,5,0)</f>
        <v>137</v>
      </c>
      <c r="F307" s="63">
        <f>VLOOKUP($C307,NHLE!$A$1:$P$327,6,0)</f>
        <v>2275</v>
      </c>
      <c r="G307" s="63">
        <f>VLOOKUP($C307,NHLE!$A$1:$P$327,7,0)</f>
        <v>2457</v>
      </c>
      <c r="H307" s="63">
        <f>VLOOKUP($C307,NHLE!$A$1:$P$327,8,0)</f>
        <v>74</v>
      </c>
      <c r="I307" s="63">
        <f>VLOOKUP($C307,NHLE!$A$1:$P$327,9,0)</f>
        <v>1</v>
      </c>
      <c r="J307" s="63">
        <f>VLOOKUP($C307,NHLE!$A$1:$P$327,10,0)</f>
        <v>3</v>
      </c>
      <c r="K307" s="63">
        <f>VLOOKUP($C307,NHLE!$A$1:$P$327,11,0)</f>
        <v>5</v>
      </c>
      <c r="L307" s="63">
        <f>VLOOKUP($C307,NHLE!$A$1:$P$327,12,0)</f>
        <v>9</v>
      </c>
      <c r="M307" s="63">
        <f>VLOOKUP($C307,NHLE!$A$1:$P$327,13,0)</f>
        <v>0</v>
      </c>
      <c r="N307" s="63">
        <f>VLOOKUP($C307,NHLE!$A$1:$P$327,14,0)</f>
        <v>0</v>
      </c>
      <c r="O307" s="63">
        <f>VLOOKUP($C307,NHLE!$A$1:$P$327,15,0)</f>
        <v>2</v>
      </c>
      <c r="P307" s="63">
        <f>VLOOKUP($C307,NHLE!$A$1:$P$327,16,0)</f>
        <v>0</v>
      </c>
      <c r="Q307" s="64"/>
      <c r="R307" s="62">
        <f>VLOOKUP($C307,'HAR Stats'!$E$4:$L$386,2,0)</f>
        <v>5</v>
      </c>
      <c r="S307" s="62">
        <f>VLOOKUP($C307,'HAR Stats'!$E$4:$L$386,3,0)</f>
        <v>6</v>
      </c>
      <c r="T307" s="62">
        <f>VLOOKUP($C307,'HAR Stats'!$E$4:$L$386,4,0)</f>
        <v>5</v>
      </c>
      <c r="U307" s="62">
        <f>VLOOKUP($C307,'HAR Stats'!$E$4:$L$386,5,0)</f>
        <v>1</v>
      </c>
      <c r="V307" s="62">
        <f>VLOOKUP($C307,'HAR Stats'!$E$4:$L$386,6,0)</f>
        <v>0</v>
      </c>
      <c r="W307" s="62">
        <f>VLOOKUP($C307,'HAR Stats'!$E$4:$L$386,7,0)</f>
        <v>0</v>
      </c>
      <c r="X307" s="62">
        <f>VLOOKUP($C307,'HAR Stats'!$E$4:$L$386,8,0)</f>
        <v>0</v>
      </c>
      <c r="Y307" s="62">
        <f t="shared" si="4"/>
        <v>17</v>
      </c>
      <c r="Z307" s="62" t="s">
        <v>671</v>
      </c>
      <c r="AA307" s="63">
        <f>VLOOKUP($C307,'Planning Applications_LBCs'!$B$2:$G$345,2,0)</f>
        <v>1450</v>
      </c>
      <c r="AB307" s="63">
        <f>VLOOKUP($C307,'Planning Applications_LBCs'!$B$2:$G$345,3,0)</f>
        <v>-1.3605442176870748E-2</v>
      </c>
      <c r="AC307" s="63">
        <f>VLOOKUP($C307,'Planning Applications_LBCs'!$B$2:$G$345,4,0)</f>
        <v>180</v>
      </c>
      <c r="AD307" s="63">
        <f>VLOOKUP($C307,'Planning Applications_LBCs'!$B$2:$G$345,5,0)</f>
        <v>0.125</v>
      </c>
      <c r="AE307" s="63">
        <f>VLOOKUP($C307,'Planning Applications_LBCs'!$B$2:$G$345,6,0)</f>
        <v>0</v>
      </c>
      <c r="AF307" s="63">
        <f>VLOOKUP($C307,'LA Staffing'!$A:$D,2,0)</f>
        <v>2.6</v>
      </c>
      <c r="AG307" s="63" t="str">
        <f>VLOOKUP($C307,'LA Staffing'!$A:$D,3,0)</f>
        <v>Up 0.8</v>
      </c>
      <c r="AH307" s="99" t="str">
        <f>VLOOKUP($C307,'LA Staffing'!$A:$D,4,0)</f>
        <v>Advised by Worcestershire County Council</v>
      </c>
    </row>
    <row r="308" spans="1:34" ht="17.649999999999999" customHeight="1">
      <c r="A308" s="61" t="s">
        <v>376</v>
      </c>
      <c r="B308" s="61" t="s">
        <v>379</v>
      </c>
      <c r="C308" s="62" t="s">
        <v>418</v>
      </c>
      <c r="D308" s="63">
        <f>VLOOKUP($C308,NHLE!$A$1:$P$327,4,0)</f>
        <v>6</v>
      </c>
      <c r="E308" s="63">
        <f>VLOOKUP($C308,NHLE!$A$1:$P$327,5,0)</f>
        <v>26</v>
      </c>
      <c r="F308" s="63">
        <f>VLOOKUP($C308,NHLE!$A$1:$P$327,6,0)</f>
        <v>659</v>
      </c>
      <c r="G308" s="63">
        <f>VLOOKUP($C308,NHLE!$A$1:$P$327,7,0)</f>
        <v>691</v>
      </c>
      <c r="H308" s="63">
        <f>VLOOKUP($C308,NHLE!$A$1:$P$327,8,0)</f>
        <v>9</v>
      </c>
      <c r="I308" s="63">
        <f>VLOOKUP($C308,NHLE!$A$1:$P$327,9,0)</f>
        <v>0</v>
      </c>
      <c r="J308" s="63">
        <f>VLOOKUP($C308,NHLE!$A$1:$P$327,10,0)</f>
        <v>0</v>
      </c>
      <c r="K308" s="63">
        <f>VLOOKUP($C308,NHLE!$A$1:$P$327,11,0)</f>
        <v>1</v>
      </c>
      <c r="L308" s="63">
        <f>VLOOKUP($C308,NHLE!$A$1:$P$327,12,0)</f>
        <v>1</v>
      </c>
      <c r="M308" s="63">
        <f>VLOOKUP($C308,NHLE!$A$1:$P$327,13,0)</f>
        <v>0</v>
      </c>
      <c r="N308" s="63">
        <f>VLOOKUP($C308,NHLE!$A$1:$P$327,14,0)</f>
        <v>0</v>
      </c>
      <c r="O308" s="63">
        <f>VLOOKUP($C308,NHLE!$A$1:$P$327,15,0)</f>
        <v>0</v>
      </c>
      <c r="P308" s="63">
        <f>VLOOKUP($C308,NHLE!$A$1:$P$327,16,0)</f>
        <v>0</v>
      </c>
      <c r="Q308" s="64"/>
      <c r="R308" s="62">
        <f>VLOOKUP($C308,'HAR Stats'!$E$4:$L$386,2,0)</f>
        <v>3</v>
      </c>
      <c r="S308" s="62">
        <f>VLOOKUP($C308,'HAR Stats'!$E$4:$L$386,3,0)</f>
        <v>1</v>
      </c>
      <c r="T308" s="62">
        <f>VLOOKUP($C308,'HAR Stats'!$E$4:$L$386,4,0)</f>
        <v>0</v>
      </c>
      <c r="U308" s="62">
        <f>VLOOKUP($C308,'HAR Stats'!$E$4:$L$386,5,0)</f>
        <v>0</v>
      </c>
      <c r="V308" s="62">
        <f>VLOOKUP($C308,'HAR Stats'!$E$4:$L$386,6,0)</f>
        <v>0</v>
      </c>
      <c r="W308" s="62">
        <f>VLOOKUP($C308,'HAR Stats'!$E$4:$L$386,7,0)</f>
        <v>0</v>
      </c>
      <c r="X308" s="62">
        <f>VLOOKUP($C308,'HAR Stats'!$E$4:$L$386,8,0)</f>
        <v>3</v>
      </c>
      <c r="Y308" s="62">
        <f t="shared" si="4"/>
        <v>7</v>
      </c>
      <c r="Z308" s="62" t="s">
        <v>673</v>
      </c>
      <c r="AA308" s="63">
        <f>VLOOKUP($C308,'Planning Applications_LBCs'!$B$2:$G$345,2,0)</f>
        <v>597</v>
      </c>
      <c r="AB308" s="63">
        <f>VLOOKUP($C308,'Planning Applications_LBCs'!$B$2:$G$345,3,0)</f>
        <v>8.545454545454545E-2</v>
      </c>
      <c r="AC308" s="63">
        <f>VLOOKUP($C308,'Planning Applications_LBCs'!$B$2:$G$345,4,0)</f>
        <v>68</v>
      </c>
      <c r="AD308" s="63">
        <f>VLOOKUP($C308,'Planning Applications_LBCs'!$B$2:$G$345,5,0)</f>
        <v>0.15254237288135594</v>
      </c>
      <c r="AE308" s="63">
        <f>VLOOKUP($C308,'Planning Applications_LBCs'!$B$2:$G$345,6,0)</f>
        <v>0</v>
      </c>
      <c r="AF308" s="63">
        <f>VLOOKUP($C308,'LA Staffing'!$A:$D,2,0)</f>
        <v>1</v>
      </c>
      <c r="AG308" s="63" t="s">
        <v>1023</v>
      </c>
      <c r="AH308" s="99" t="str">
        <f>VLOOKUP($C308,'LA Staffing'!$A:$D,4,0)</f>
        <v>Advised by Worcestershire County Council</v>
      </c>
    </row>
    <row r="309" spans="1:34" ht="17.649999999999999" customHeight="1">
      <c r="A309" s="61" t="s">
        <v>419</v>
      </c>
      <c r="B309" s="61" t="s">
        <v>420</v>
      </c>
      <c r="C309" s="62" t="s">
        <v>421</v>
      </c>
      <c r="D309" s="63">
        <f>VLOOKUP($C309,NHLE!$A$1:$P$327,4,0)</f>
        <v>13</v>
      </c>
      <c r="E309" s="63">
        <f>VLOOKUP($C309,NHLE!$A$1:$P$327,5,0)</f>
        <v>30</v>
      </c>
      <c r="F309" s="63">
        <f>VLOOKUP($C309,NHLE!$A$1:$P$327,6,0)</f>
        <v>627</v>
      </c>
      <c r="G309" s="63">
        <f>VLOOKUP($C309,NHLE!$A$1:$P$327,7,0)</f>
        <v>670</v>
      </c>
      <c r="H309" s="63">
        <f>VLOOKUP($C309,NHLE!$A$1:$P$327,8,0)</f>
        <v>23</v>
      </c>
      <c r="I309" s="63">
        <f>VLOOKUP($C309,NHLE!$A$1:$P$327,9,0)</f>
        <v>1</v>
      </c>
      <c r="J309" s="63">
        <f>VLOOKUP($C309,NHLE!$A$1:$P$327,10,0)</f>
        <v>0</v>
      </c>
      <c r="K309" s="63">
        <f>VLOOKUP($C309,NHLE!$A$1:$P$327,11,0)</f>
        <v>4</v>
      </c>
      <c r="L309" s="63">
        <f>VLOOKUP($C309,NHLE!$A$1:$P$327,12,0)</f>
        <v>5</v>
      </c>
      <c r="M309" s="63">
        <f>VLOOKUP($C309,NHLE!$A$1:$P$327,13,0)</f>
        <v>0</v>
      </c>
      <c r="N309" s="63">
        <f>VLOOKUP($C309,NHLE!$A$1:$P$327,14,0)</f>
        <v>0</v>
      </c>
      <c r="O309" s="63">
        <f>VLOOKUP($C309,NHLE!$A$1:$P$327,15,0)</f>
        <v>0</v>
      </c>
      <c r="P309" s="63">
        <f>VLOOKUP($C309,NHLE!$A$1:$P$327,16,0)</f>
        <v>0</v>
      </c>
      <c r="Q309" s="64"/>
      <c r="R309" s="62">
        <f>VLOOKUP($C309,'HAR Stats'!$E$4:$L$386,2,0)</f>
        <v>5</v>
      </c>
      <c r="S309" s="62">
        <f>VLOOKUP($C309,'HAR Stats'!$E$4:$L$386,3,0)</f>
        <v>3</v>
      </c>
      <c r="T309" s="62">
        <f>VLOOKUP($C309,'HAR Stats'!$E$4:$L$386,4,0)</f>
        <v>4</v>
      </c>
      <c r="U309" s="62">
        <f>VLOOKUP($C309,'HAR Stats'!$E$4:$L$386,5,0)</f>
        <v>0</v>
      </c>
      <c r="V309" s="62">
        <f>VLOOKUP($C309,'HAR Stats'!$E$4:$L$386,6,0)</f>
        <v>0</v>
      </c>
      <c r="W309" s="62">
        <f>VLOOKUP($C309,'HAR Stats'!$E$4:$L$386,7,0)</f>
        <v>0</v>
      </c>
      <c r="X309" s="62">
        <f>VLOOKUP($C309,'HAR Stats'!$E$4:$L$386,8,0)</f>
        <v>1</v>
      </c>
      <c r="Y309" s="62">
        <f t="shared" si="4"/>
        <v>13</v>
      </c>
      <c r="Z309" s="62" t="s">
        <v>671</v>
      </c>
      <c r="AA309" s="63">
        <f>VLOOKUP($C309,'Planning Applications_LBCs'!$B$2:$G$345,2,0)</f>
        <v>932</v>
      </c>
      <c r="AB309" s="63">
        <f>VLOOKUP($C309,'Planning Applications_LBCs'!$B$2:$G$345,3,0)</f>
        <v>-8.5106382978723406E-3</v>
      </c>
      <c r="AC309" s="63">
        <f>VLOOKUP($C309,'Planning Applications_LBCs'!$B$2:$G$345,4,0)</f>
        <v>40</v>
      </c>
      <c r="AD309" s="63">
        <f>VLOOKUP($C309,'Planning Applications_LBCs'!$B$2:$G$345,5,0)</f>
        <v>0.33333333333333331</v>
      </c>
      <c r="AE309" s="63">
        <f>VLOOKUP($C309,'Planning Applications_LBCs'!$B$2:$G$345,6,0)</f>
        <v>3</v>
      </c>
      <c r="AF309" s="63">
        <f>VLOOKUP($C309,'LA Staffing'!$A:$D,2,0)</f>
        <v>1</v>
      </c>
      <c r="AG309" s="63" t="s">
        <v>1023</v>
      </c>
      <c r="AH309" s="99" t="str">
        <f>VLOOKUP($C309,'LA Staffing'!$A:$D,4,0)</f>
        <v>Advised by South Yorkshire Archaeology Service</v>
      </c>
    </row>
    <row r="310" spans="1:34" ht="17.649999999999999" customHeight="1">
      <c r="A310" s="61" t="s">
        <v>419</v>
      </c>
      <c r="B310" s="61" t="s">
        <v>422</v>
      </c>
      <c r="C310" s="62" t="s">
        <v>423</v>
      </c>
      <c r="D310" s="63">
        <f>VLOOKUP($C310,NHLE!$A$1:$P$327,4,0)</f>
        <v>23</v>
      </c>
      <c r="E310" s="63">
        <f>VLOOKUP($C310,NHLE!$A$1:$P$327,5,0)</f>
        <v>69</v>
      </c>
      <c r="F310" s="63">
        <f>VLOOKUP($C310,NHLE!$A$1:$P$327,6,0)</f>
        <v>2195</v>
      </c>
      <c r="G310" s="63">
        <f>VLOOKUP($C310,NHLE!$A$1:$P$327,7,0)</f>
        <v>2287</v>
      </c>
      <c r="H310" s="63">
        <f>VLOOKUP($C310,NHLE!$A$1:$P$327,8,0)</f>
        <v>196</v>
      </c>
      <c r="I310" s="63">
        <f>VLOOKUP($C310,NHLE!$A$1:$P$327,9,0)</f>
        <v>0</v>
      </c>
      <c r="J310" s="63">
        <f>VLOOKUP($C310,NHLE!$A$1:$P$327,10,0)</f>
        <v>2</v>
      </c>
      <c r="K310" s="63">
        <f>VLOOKUP($C310,NHLE!$A$1:$P$327,11,0)</f>
        <v>14</v>
      </c>
      <c r="L310" s="63">
        <f>VLOOKUP($C310,NHLE!$A$1:$P$327,12,0)</f>
        <v>16</v>
      </c>
      <c r="M310" s="63">
        <f>VLOOKUP($C310,NHLE!$A$1:$P$327,13,0)</f>
        <v>1</v>
      </c>
      <c r="N310" s="63">
        <f>VLOOKUP($C310,NHLE!$A$1:$P$327,14,0)</f>
        <v>1</v>
      </c>
      <c r="O310" s="63">
        <f>VLOOKUP($C310,NHLE!$A$1:$P$327,15,0)</f>
        <v>1</v>
      </c>
      <c r="P310" s="63">
        <f>VLOOKUP($C310,NHLE!$A$1:$P$327,16,0)</f>
        <v>0</v>
      </c>
      <c r="Q310" s="64"/>
      <c r="R310" s="62">
        <f>VLOOKUP($C310,'HAR Stats'!$E$4:$L$386,2,0)</f>
        <v>5</v>
      </c>
      <c r="S310" s="62">
        <f>VLOOKUP($C310,'HAR Stats'!$E$4:$L$386,3,0)</f>
        <v>7</v>
      </c>
      <c r="T310" s="62">
        <f>VLOOKUP($C310,'HAR Stats'!$E$4:$L$386,4,0)</f>
        <v>2</v>
      </c>
      <c r="U310" s="62">
        <f>VLOOKUP($C310,'HAR Stats'!$E$4:$L$386,5,0)</f>
        <v>1</v>
      </c>
      <c r="V310" s="62">
        <f>VLOOKUP($C310,'HAR Stats'!$E$4:$L$386,6,0)</f>
        <v>0</v>
      </c>
      <c r="W310" s="62">
        <f>VLOOKUP($C310,'HAR Stats'!$E$4:$L$386,7,0)</f>
        <v>0</v>
      </c>
      <c r="X310" s="62">
        <f>VLOOKUP($C310,'HAR Stats'!$E$4:$L$386,8,0)</f>
        <v>11</v>
      </c>
      <c r="Y310" s="62">
        <f t="shared" si="4"/>
        <v>26</v>
      </c>
      <c r="Z310" s="62" t="s">
        <v>671</v>
      </c>
      <c r="AA310" s="63">
        <f>VLOOKUP($C310,'Planning Applications_LBCs'!$B$2:$G$345,2,0)</f>
        <v>3168</v>
      </c>
      <c r="AB310" s="63">
        <f>VLOOKUP($C310,'Planning Applications_LBCs'!$B$2:$G$345,3,0)</f>
        <v>-6.7961165048543687E-2</v>
      </c>
      <c r="AC310" s="63">
        <f>VLOOKUP($C310,'Planning Applications_LBCs'!$B$2:$G$345,4,0)</f>
        <v>204</v>
      </c>
      <c r="AD310" s="63">
        <f>VLOOKUP($C310,'Planning Applications_LBCs'!$B$2:$G$345,5,0)</f>
        <v>-7.6923076923076927E-2</v>
      </c>
      <c r="AE310" s="63">
        <f>VLOOKUP($C310,'Planning Applications_LBCs'!$B$2:$G$345,6,0)</f>
        <v>3</v>
      </c>
      <c r="AF310" s="63">
        <f>VLOOKUP($C310,'LA Staffing'!$A:$D,2,0)</f>
        <v>5.3</v>
      </c>
      <c r="AG310" s="63" t="s">
        <v>1023</v>
      </c>
      <c r="AH310" s="99" t="str">
        <f>VLOOKUP($C310,'LA Staffing'!$A:$D,4,0)</f>
        <v>Advised by West Yorkshire</v>
      </c>
    </row>
    <row r="311" spans="1:34" ht="17.649999999999999" customHeight="1">
      <c r="A311" s="61" t="s">
        <v>419</v>
      </c>
      <c r="B311" s="61" t="s">
        <v>424</v>
      </c>
      <c r="C311" s="62" t="s">
        <v>425</v>
      </c>
      <c r="D311" s="63">
        <f>VLOOKUP($C311,NHLE!$A$1:$P$327,4,0)</f>
        <v>16</v>
      </c>
      <c r="E311" s="63">
        <f>VLOOKUP($C311,NHLE!$A$1:$P$327,5,0)</f>
        <v>110</v>
      </c>
      <c r="F311" s="63">
        <f>VLOOKUP($C311,NHLE!$A$1:$P$327,6,0)</f>
        <v>2005</v>
      </c>
      <c r="G311" s="63">
        <f>VLOOKUP($C311,NHLE!$A$1:$P$327,7,0)</f>
        <v>2131</v>
      </c>
      <c r="H311" s="63">
        <f>VLOOKUP($C311,NHLE!$A$1:$P$327,8,0)</f>
        <v>34</v>
      </c>
      <c r="I311" s="63">
        <f>VLOOKUP($C311,NHLE!$A$1:$P$327,9,0)</f>
        <v>0</v>
      </c>
      <c r="J311" s="63">
        <f>VLOOKUP($C311,NHLE!$A$1:$P$327,10,0)</f>
        <v>1</v>
      </c>
      <c r="K311" s="63">
        <f>VLOOKUP($C311,NHLE!$A$1:$P$327,11,0)</f>
        <v>6</v>
      </c>
      <c r="L311" s="63">
        <f>VLOOKUP($C311,NHLE!$A$1:$P$327,12,0)</f>
        <v>7</v>
      </c>
      <c r="M311" s="63">
        <f>VLOOKUP($C311,NHLE!$A$1:$P$327,13,0)</f>
        <v>0</v>
      </c>
      <c r="N311" s="63">
        <f>VLOOKUP($C311,NHLE!$A$1:$P$327,14,0)</f>
        <v>0</v>
      </c>
      <c r="O311" s="63">
        <f>VLOOKUP($C311,NHLE!$A$1:$P$327,15,0)</f>
        <v>0</v>
      </c>
      <c r="P311" s="63">
        <f>VLOOKUP($C311,NHLE!$A$1:$P$327,16,0)</f>
        <v>0</v>
      </c>
      <c r="Q311" s="64"/>
      <c r="R311" s="62">
        <f>VLOOKUP($C311,'HAR Stats'!$E$4:$L$386,2,0)</f>
        <v>12</v>
      </c>
      <c r="S311" s="62">
        <f>VLOOKUP($C311,'HAR Stats'!$E$4:$L$386,3,0)</f>
        <v>6</v>
      </c>
      <c r="T311" s="62">
        <f>VLOOKUP($C311,'HAR Stats'!$E$4:$L$386,4,0)</f>
        <v>5</v>
      </c>
      <c r="U311" s="62">
        <f>VLOOKUP($C311,'HAR Stats'!$E$4:$L$386,5,0)</f>
        <v>0</v>
      </c>
      <c r="V311" s="62">
        <f>VLOOKUP($C311,'HAR Stats'!$E$4:$L$386,6,0)</f>
        <v>0</v>
      </c>
      <c r="W311" s="62">
        <f>VLOOKUP($C311,'HAR Stats'!$E$4:$L$386,7,0)</f>
        <v>0</v>
      </c>
      <c r="X311" s="62">
        <f>VLOOKUP($C311,'HAR Stats'!$E$4:$L$386,8,0)</f>
        <v>3</v>
      </c>
      <c r="Y311" s="62">
        <f t="shared" si="4"/>
        <v>26</v>
      </c>
      <c r="Z311" s="62" t="s">
        <v>671</v>
      </c>
      <c r="AA311" s="63">
        <f>VLOOKUP($C311,'Planning Applications_LBCs'!$B$2:$G$345,2,0)</f>
        <v>1344</v>
      </c>
      <c r="AB311" s="63">
        <f>VLOOKUP($C311,'Planning Applications_LBCs'!$B$2:$G$345,3,0)</f>
        <v>-4.3416370106761568E-2</v>
      </c>
      <c r="AC311" s="63">
        <f>VLOOKUP($C311,'Planning Applications_LBCs'!$B$2:$G$345,4,0)</f>
        <v>136</v>
      </c>
      <c r="AD311" s="63">
        <f>VLOOKUP($C311,'Planning Applications_LBCs'!$B$2:$G$345,5,0)</f>
        <v>-9.3333333333333338E-2</v>
      </c>
      <c r="AE311" s="63">
        <f>VLOOKUP($C311,'Planning Applications_LBCs'!$B$2:$G$345,6,0)</f>
        <v>1</v>
      </c>
      <c r="AF311" s="63">
        <f>VLOOKUP($C311,'LA Staffing'!$A:$D,2,0)</f>
        <v>2</v>
      </c>
      <c r="AG311" s="63" t="s">
        <v>1023</v>
      </c>
      <c r="AH311" s="99" t="str">
        <f>VLOOKUP($C311,'LA Staffing'!$A:$D,4,0)</f>
        <v>Advised by West Yorkshire</v>
      </c>
    </row>
    <row r="312" spans="1:34" ht="17.649999999999999" customHeight="1">
      <c r="A312" s="61" t="s">
        <v>419</v>
      </c>
      <c r="B312" s="61" t="s">
        <v>426</v>
      </c>
      <c r="C312" s="62" t="s">
        <v>427</v>
      </c>
      <c r="D312" s="63">
        <f>VLOOKUP($C312,NHLE!$A$1:$P$327,4,0)</f>
        <v>8</v>
      </c>
      <c r="E312" s="63">
        <f>VLOOKUP($C312,NHLE!$A$1:$P$327,5,0)</f>
        <v>16</v>
      </c>
      <c r="F312" s="63">
        <f>VLOOKUP($C312,NHLE!$A$1:$P$327,6,0)</f>
        <v>454</v>
      </c>
      <c r="G312" s="63">
        <f>VLOOKUP($C312,NHLE!$A$1:$P$327,7,0)</f>
        <v>478</v>
      </c>
      <c r="H312" s="63">
        <f>VLOOKUP($C312,NHLE!$A$1:$P$327,8,0)</f>
        <v>2</v>
      </c>
      <c r="I312" s="63">
        <f>VLOOKUP($C312,NHLE!$A$1:$P$327,9,0)</f>
        <v>0</v>
      </c>
      <c r="J312" s="63">
        <f>VLOOKUP($C312,NHLE!$A$1:$P$327,10,0)</f>
        <v>0</v>
      </c>
      <c r="K312" s="63">
        <f>VLOOKUP($C312,NHLE!$A$1:$P$327,11,0)</f>
        <v>2</v>
      </c>
      <c r="L312" s="63">
        <f>VLOOKUP($C312,NHLE!$A$1:$P$327,12,0)</f>
        <v>2</v>
      </c>
      <c r="M312" s="63">
        <f>VLOOKUP($C312,NHLE!$A$1:$P$327,13,0)</f>
        <v>0</v>
      </c>
      <c r="N312" s="63">
        <f>VLOOKUP($C312,NHLE!$A$1:$P$327,14,0)</f>
        <v>0</v>
      </c>
      <c r="O312" s="63">
        <f>VLOOKUP($C312,NHLE!$A$1:$P$327,15,0)</f>
        <v>0</v>
      </c>
      <c r="P312" s="63">
        <f>VLOOKUP($C312,NHLE!$A$1:$P$327,16,0)</f>
        <v>0</v>
      </c>
      <c r="Q312" s="64"/>
      <c r="R312" s="62">
        <f>VLOOKUP($C312,'HAR Stats'!$E$4:$L$386,2,0)</f>
        <v>0</v>
      </c>
      <c r="S312" s="62">
        <f>VLOOKUP($C312,'HAR Stats'!$E$4:$L$386,3,0)</f>
        <v>0</v>
      </c>
      <c r="T312" s="62">
        <f>VLOOKUP($C312,'HAR Stats'!$E$4:$L$386,4,0)</f>
        <v>0</v>
      </c>
      <c r="U312" s="62">
        <f>VLOOKUP($C312,'HAR Stats'!$E$4:$L$386,5,0)</f>
        <v>0</v>
      </c>
      <c r="V312" s="62">
        <f>VLOOKUP($C312,'HAR Stats'!$E$4:$L$386,6,0)</f>
        <v>0</v>
      </c>
      <c r="W312" s="62">
        <f>VLOOKUP($C312,'HAR Stats'!$E$4:$L$386,7,0)</f>
        <v>0</v>
      </c>
      <c r="X312" s="62">
        <f>VLOOKUP($C312,'HAR Stats'!$E$4:$L$386,8,0)</f>
        <v>2</v>
      </c>
      <c r="Y312" s="62">
        <f t="shared" si="4"/>
        <v>2</v>
      </c>
      <c r="Z312" s="62" t="s">
        <v>673</v>
      </c>
      <c r="AA312" s="63">
        <f>VLOOKUP($C312,'Planning Applications_LBCs'!$B$2:$G$345,2,0)</f>
        <v>787</v>
      </c>
      <c r="AB312" s="63">
        <f>VLOOKUP($C312,'Planning Applications_LBCs'!$B$2:$G$345,3,0)</f>
        <v>-0.12749445676274945</v>
      </c>
      <c r="AC312" s="63">
        <f>VLOOKUP($C312,'Planning Applications_LBCs'!$B$2:$G$345,4,0)</f>
        <v>61</v>
      </c>
      <c r="AD312" s="63">
        <f>VLOOKUP($C312,'Planning Applications_LBCs'!$B$2:$G$345,5,0)</f>
        <v>-0.15277777777777779</v>
      </c>
      <c r="AE312" s="63">
        <f>VLOOKUP($C312,'Planning Applications_LBCs'!$B$2:$G$345,6,0)</f>
        <v>0</v>
      </c>
      <c r="AF312" s="63">
        <f>VLOOKUP($C312,'LA Staffing'!$A:$D,2,0)</f>
        <v>4.8</v>
      </c>
      <c r="AG312" s="63" t="str">
        <f>VLOOKUP($C312,'LA Staffing'!$A:$D,3,0)</f>
        <v>Up 1.8</v>
      </c>
      <c r="AH312" s="99" t="str">
        <f>VLOOKUP($C312,'LA Staffing'!$A:$D,4,0)</f>
        <v>Advised by Humber Archaeology Partnership</v>
      </c>
    </row>
    <row r="313" spans="1:34" ht="17.649999999999999" customHeight="1">
      <c r="A313" s="61" t="s">
        <v>419</v>
      </c>
      <c r="B313" s="61" t="s">
        <v>428</v>
      </c>
      <c r="C313" s="62" t="s">
        <v>429</v>
      </c>
      <c r="D313" s="63">
        <f>VLOOKUP($C313,NHLE!$A$1:$P$327,4,0)</f>
        <v>23</v>
      </c>
      <c r="E313" s="63">
        <f>VLOOKUP($C313,NHLE!$A$1:$P$327,5,0)</f>
        <v>52</v>
      </c>
      <c r="F313" s="63">
        <f>VLOOKUP($C313,NHLE!$A$1:$P$327,6,0)</f>
        <v>1533</v>
      </c>
      <c r="G313" s="63">
        <f>VLOOKUP($C313,NHLE!$A$1:$P$327,7,0)</f>
        <v>1608</v>
      </c>
      <c r="H313" s="63">
        <f>VLOOKUP($C313,NHLE!$A$1:$P$327,8,0)</f>
        <v>166</v>
      </c>
      <c r="I313" s="63">
        <f>VLOOKUP($C313,NHLE!$A$1:$P$327,9,0)</f>
        <v>0</v>
      </c>
      <c r="J313" s="63">
        <f>VLOOKUP($C313,NHLE!$A$1:$P$327,10,0)</f>
        <v>0</v>
      </c>
      <c r="K313" s="63">
        <f>VLOOKUP($C313,NHLE!$A$1:$P$327,11,0)</f>
        <v>3</v>
      </c>
      <c r="L313" s="63">
        <f>VLOOKUP($C313,NHLE!$A$1:$P$327,12,0)</f>
        <v>3</v>
      </c>
      <c r="M313" s="63">
        <f>VLOOKUP($C313,NHLE!$A$1:$P$327,13,0)</f>
        <v>0</v>
      </c>
      <c r="N313" s="63">
        <f>VLOOKUP($C313,NHLE!$A$1:$P$327,14,0)</f>
        <v>0</v>
      </c>
      <c r="O313" s="63">
        <f>VLOOKUP($C313,NHLE!$A$1:$P$327,15,0)</f>
        <v>0</v>
      </c>
      <c r="P313" s="63">
        <f>VLOOKUP($C313,NHLE!$A$1:$P$327,16,0)</f>
        <v>0</v>
      </c>
      <c r="Q313" s="64"/>
      <c r="R313" s="62">
        <f>VLOOKUP($C313,'HAR Stats'!$E$4:$L$386,2,0)</f>
        <v>1</v>
      </c>
      <c r="S313" s="62">
        <f>VLOOKUP($C313,'HAR Stats'!$E$4:$L$386,3,0)</f>
        <v>1</v>
      </c>
      <c r="T313" s="62">
        <f>VLOOKUP($C313,'HAR Stats'!$E$4:$L$386,4,0)</f>
        <v>0</v>
      </c>
      <c r="U313" s="62">
        <f>VLOOKUP($C313,'HAR Stats'!$E$4:$L$386,5,0)</f>
        <v>0</v>
      </c>
      <c r="V313" s="62">
        <f>VLOOKUP($C313,'HAR Stats'!$E$4:$L$386,6,0)</f>
        <v>0</v>
      </c>
      <c r="W313" s="62">
        <f>VLOOKUP($C313,'HAR Stats'!$E$4:$L$386,7,0)</f>
        <v>0</v>
      </c>
      <c r="X313" s="62">
        <f>VLOOKUP($C313,'HAR Stats'!$E$4:$L$386,8,0)</f>
        <v>0</v>
      </c>
      <c r="Y313" s="62">
        <f t="shared" si="4"/>
        <v>2</v>
      </c>
      <c r="Z313" s="62" t="s">
        <v>673</v>
      </c>
      <c r="AA313" s="63">
        <f>VLOOKUP($C313,'Planning Applications_LBCs'!$B$2:$G$345,2,0)</f>
        <v>636</v>
      </c>
      <c r="AB313" s="63">
        <f>VLOOKUP($C313,'Planning Applications_LBCs'!$B$2:$G$345,3,0)</f>
        <v>-9.012875536480687E-2</v>
      </c>
      <c r="AC313" s="63">
        <f>VLOOKUP($C313,'Planning Applications_LBCs'!$B$2:$G$345,4,0)</f>
        <v>71</v>
      </c>
      <c r="AD313" s="63">
        <f>VLOOKUP($C313,'Planning Applications_LBCs'!$B$2:$G$345,5,0)</f>
        <v>4.4117647058823532E-2</v>
      </c>
      <c r="AE313" s="63">
        <f>VLOOKUP($C313,'Planning Applications_LBCs'!$B$2:$G$345,6,0)</f>
        <v>0</v>
      </c>
      <c r="AF313" s="63">
        <f>VLOOKUP($C313,'LA Staffing'!$A:$D,2,0)</f>
        <v>0</v>
      </c>
      <c r="AG313" s="63" t="str">
        <f>VLOOKUP($C313,'LA Staffing'!$A:$D,3,0)</f>
        <v>Down 0.05</v>
      </c>
      <c r="AH313" s="99" t="str">
        <f>VLOOKUP($C313,'LA Staffing'!$A:$D,4,0)</f>
        <v>Advised by North Yorkshire</v>
      </c>
    </row>
    <row r="314" spans="1:34" ht="17.649999999999999" customHeight="1">
      <c r="A314" s="61" t="s">
        <v>419</v>
      </c>
      <c r="B314" s="61" t="s">
        <v>430</v>
      </c>
      <c r="C314" s="62" t="s">
        <v>431</v>
      </c>
      <c r="D314" s="63">
        <f>VLOOKUP($C314,NHLE!$A$1:$P$327,4,0)</f>
        <v>28</v>
      </c>
      <c r="E314" s="63">
        <f>VLOOKUP($C314,NHLE!$A$1:$P$327,5,0)</f>
        <v>33</v>
      </c>
      <c r="F314" s="63">
        <f>VLOOKUP($C314,NHLE!$A$1:$P$327,6,0)</f>
        <v>736</v>
      </c>
      <c r="G314" s="63">
        <f>VLOOKUP($C314,NHLE!$A$1:$P$327,7,0)</f>
        <v>797</v>
      </c>
      <c r="H314" s="63">
        <f>VLOOKUP($C314,NHLE!$A$1:$P$327,8,0)</f>
        <v>51</v>
      </c>
      <c r="I314" s="63">
        <f>VLOOKUP($C314,NHLE!$A$1:$P$327,9,0)</f>
        <v>0</v>
      </c>
      <c r="J314" s="63">
        <f>VLOOKUP($C314,NHLE!$A$1:$P$327,10,0)</f>
        <v>1</v>
      </c>
      <c r="K314" s="63">
        <f>VLOOKUP($C314,NHLE!$A$1:$P$327,11,0)</f>
        <v>3</v>
      </c>
      <c r="L314" s="63">
        <f>VLOOKUP($C314,NHLE!$A$1:$P$327,12,0)</f>
        <v>4</v>
      </c>
      <c r="M314" s="63">
        <f>VLOOKUP($C314,NHLE!$A$1:$P$327,13,0)</f>
        <v>0</v>
      </c>
      <c r="N314" s="63">
        <f>VLOOKUP($C314,NHLE!$A$1:$P$327,14,0)</f>
        <v>0</v>
      </c>
      <c r="O314" s="63">
        <f>VLOOKUP($C314,NHLE!$A$1:$P$327,15,0)</f>
        <v>0</v>
      </c>
      <c r="P314" s="63">
        <f>VLOOKUP($C314,NHLE!$A$1:$P$327,16,0)</f>
        <v>0</v>
      </c>
      <c r="Q314" s="64"/>
      <c r="R314" s="62">
        <f>VLOOKUP($C314,'HAR Stats'!$E$4:$L$386,2,0)</f>
        <v>2</v>
      </c>
      <c r="S314" s="62">
        <f>VLOOKUP($C314,'HAR Stats'!$E$4:$L$386,3,0)</f>
        <v>6</v>
      </c>
      <c r="T314" s="62">
        <f>VLOOKUP($C314,'HAR Stats'!$E$4:$L$386,4,0)</f>
        <v>9</v>
      </c>
      <c r="U314" s="62">
        <f>VLOOKUP($C314,'HAR Stats'!$E$4:$L$386,5,0)</f>
        <v>0</v>
      </c>
      <c r="V314" s="62">
        <f>VLOOKUP($C314,'HAR Stats'!$E$4:$L$386,6,0)</f>
        <v>0</v>
      </c>
      <c r="W314" s="62">
        <f>VLOOKUP($C314,'HAR Stats'!$E$4:$L$386,7,0)</f>
        <v>0</v>
      </c>
      <c r="X314" s="62">
        <f>VLOOKUP($C314,'HAR Stats'!$E$4:$L$386,8,0)</f>
        <v>7</v>
      </c>
      <c r="Y314" s="62">
        <f t="shared" si="4"/>
        <v>24</v>
      </c>
      <c r="Z314" s="62" t="s">
        <v>673</v>
      </c>
      <c r="AA314" s="63">
        <f>VLOOKUP($C314,'Planning Applications_LBCs'!$B$2:$G$345,2,0)</f>
        <v>1332</v>
      </c>
      <c r="AB314" s="63">
        <f>VLOOKUP($C314,'Planning Applications_LBCs'!$B$2:$G$345,3,0)</f>
        <v>2.4615384615384615E-2</v>
      </c>
      <c r="AC314" s="63">
        <f>VLOOKUP($C314,'Planning Applications_LBCs'!$B$2:$G$345,4,0)</f>
        <v>52</v>
      </c>
      <c r="AD314" s="63">
        <f>VLOOKUP($C314,'Planning Applications_LBCs'!$B$2:$G$345,5,0)</f>
        <v>0.18181818181818182</v>
      </c>
      <c r="AE314" s="63">
        <f>VLOOKUP($C314,'Planning Applications_LBCs'!$B$2:$G$345,6,0)</f>
        <v>0</v>
      </c>
      <c r="AF314" s="63">
        <f>VLOOKUP($C314,'LA Staffing'!$A:$D,2,0)</f>
        <v>2</v>
      </c>
      <c r="AG314" s="63" t="s">
        <v>1023</v>
      </c>
      <c r="AH314" s="99" t="str">
        <f>VLOOKUP($C314,'LA Staffing'!$A:$D,4,0)</f>
        <v>Advised by South Yorkshire Archaeology Service</v>
      </c>
    </row>
    <row r="315" spans="1:34" ht="17.649999999999999" customHeight="1">
      <c r="A315" s="61" t="s">
        <v>419</v>
      </c>
      <c r="B315" s="61" t="s">
        <v>432</v>
      </c>
      <c r="C315" s="62" t="s">
        <v>432</v>
      </c>
      <c r="D315" s="63">
        <f>VLOOKUP($C315,NHLE!$A$1:$P$327,4,0)</f>
        <v>104</v>
      </c>
      <c r="E315" s="63">
        <f>VLOOKUP($C315,NHLE!$A$1:$P$327,5,0)</f>
        <v>166</v>
      </c>
      <c r="F315" s="63">
        <f>VLOOKUP($C315,NHLE!$A$1:$P$327,6,0)</f>
        <v>2132</v>
      </c>
      <c r="G315" s="63">
        <f>VLOOKUP($C315,NHLE!$A$1:$P$327,7,0)</f>
        <v>2402</v>
      </c>
      <c r="H315" s="63">
        <f>VLOOKUP($C315,NHLE!$A$1:$P$327,8,0)</f>
        <v>344</v>
      </c>
      <c r="I315" s="63">
        <f>VLOOKUP($C315,NHLE!$A$1:$P$327,9,0)</f>
        <v>1</v>
      </c>
      <c r="J315" s="63">
        <f>VLOOKUP($C315,NHLE!$A$1:$P$327,10,0)</f>
        <v>3</v>
      </c>
      <c r="K315" s="63">
        <f>VLOOKUP($C315,NHLE!$A$1:$P$327,11,0)</f>
        <v>3</v>
      </c>
      <c r="L315" s="63">
        <f>VLOOKUP($C315,NHLE!$A$1:$P$327,12,0)</f>
        <v>7</v>
      </c>
      <c r="M315" s="63">
        <f>VLOOKUP($C315,NHLE!$A$1:$P$327,13,0)</f>
        <v>0</v>
      </c>
      <c r="N315" s="63">
        <f>VLOOKUP($C315,NHLE!$A$1:$P$327,14,0)</f>
        <v>0</v>
      </c>
      <c r="O315" s="63">
        <f>VLOOKUP($C315,NHLE!$A$1:$P$327,15,0)</f>
        <v>1</v>
      </c>
      <c r="P315" s="63">
        <f>VLOOKUP($C315,NHLE!$A$1:$P$327,16,0)</f>
        <v>0</v>
      </c>
      <c r="Q315" s="64"/>
      <c r="R315" s="62">
        <f>VLOOKUP($C315,'HAR Stats'!$E$4:$L$386,2,0)</f>
        <v>4</v>
      </c>
      <c r="S315" s="62">
        <f>VLOOKUP($C315,'HAR Stats'!$E$4:$L$386,3,0)</f>
        <v>11</v>
      </c>
      <c r="T315" s="62">
        <f>VLOOKUP($C315,'HAR Stats'!$E$4:$L$386,4,0)</f>
        <v>102</v>
      </c>
      <c r="U315" s="62">
        <f>VLOOKUP($C315,'HAR Stats'!$E$4:$L$386,5,0)</f>
        <v>2</v>
      </c>
      <c r="V315" s="62">
        <f>VLOOKUP($C315,'HAR Stats'!$E$4:$L$386,6,0)</f>
        <v>0</v>
      </c>
      <c r="W315" s="62">
        <f>VLOOKUP($C315,'HAR Stats'!$E$4:$L$386,7,0)</f>
        <v>0</v>
      </c>
      <c r="X315" s="62">
        <f>VLOOKUP($C315,'HAR Stats'!$E$4:$L$386,8,0)</f>
        <v>2</v>
      </c>
      <c r="Y315" s="62">
        <f t="shared" si="4"/>
        <v>121</v>
      </c>
      <c r="Z315" s="62" t="s">
        <v>673</v>
      </c>
      <c r="AA315" s="63">
        <f>VLOOKUP($C315,'Planning Applications_LBCs'!$B$2:$G$345,2,0)</f>
        <v>2837</v>
      </c>
      <c r="AB315" s="63">
        <f>VLOOKUP($C315,'Planning Applications_LBCs'!$B$2:$G$345,3,0)</f>
        <v>9.9679601281594879E-3</v>
      </c>
      <c r="AC315" s="63">
        <f>VLOOKUP($C315,'Planning Applications_LBCs'!$B$2:$G$345,4,0)</f>
        <v>162</v>
      </c>
      <c r="AD315" s="63">
        <f>VLOOKUP($C315,'Planning Applications_LBCs'!$B$2:$G$345,5,0)</f>
        <v>0.33884297520661155</v>
      </c>
      <c r="AE315" s="63">
        <f>VLOOKUP($C315,'Planning Applications_LBCs'!$B$2:$G$345,6,0)</f>
        <v>2</v>
      </c>
      <c r="AF315" s="63">
        <f>VLOOKUP($C315,'LA Staffing'!$A:$D,2,0)</f>
        <v>2</v>
      </c>
      <c r="AG315" s="63" t="str">
        <f>VLOOKUP($C315,'LA Staffing'!$A:$D,3,0)</f>
        <v>Down 1</v>
      </c>
      <c r="AH315" s="99" t="str">
        <f>VLOOKUP($C315,'LA Staffing'!$A:$D,4,0)</f>
        <v>Advised by Humber Archaeology Partnership</v>
      </c>
    </row>
    <row r="316" spans="1:34" ht="17.649999999999999" customHeight="1">
      <c r="A316" s="61" t="s">
        <v>419</v>
      </c>
      <c r="B316" s="61" t="s">
        <v>428</v>
      </c>
      <c r="C316" s="62" t="s">
        <v>433</v>
      </c>
      <c r="D316" s="63">
        <f>VLOOKUP($C316,NHLE!$A$1:$P$327,4,0)</f>
        <v>43</v>
      </c>
      <c r="E316" s="63">
        <f>VLOOKUP($C316,NHLE!$A$1:$P$327,5,0)</f>
        <v>84</v>
      </c>
      <c r="F316" s="63">
        <f>VLOOKUP($C316,NHLE!$A$1:$P$327,6,0)</f>
        <v>1633</v>
      </c>
      <c r="G316" s="63">
        <f>VLOOKUP($C316,NHLE!$A$1:$P$327,7,0)</f>
        <v>1760</v>
      </c>
      <c r="H316" s="63">
        <f>VLOOKUP($C316,NHLE!$A$1:$P$327,8,0)</f>
        <v>215</v>
      </c>
      <c r="I316" s="63">
        <f>VLOOKUP($C316,NHLE!$A$1:$P$327,9,0)</f>
        <v>0</v>
      </c>
      <c r="J316" s="63">
        <f>VLOOKUP($C316,NHLE!$A$1:$P$327,10,0)</f>
        <v>0</v>
      </c>
      <c r="K316" s="63">
        <f>VLOOKUP($C316,NHLE!$A$1:$P$327,11,0)</f>
        <v>6</v>
      </c>
      <c r="L316" s="63">
        <f>VLOOKUP($C316,NHLE!$A$1:$P$327,12,0)</f>
        <v>6</v>
      </c>
      <c r="M316" s="63">
        <f>VLOOKUP($C316,NHLE!$A$1:$P$327,13,0)</f>
        <v>0</v>
      </c>
      <c r="N316" s="63">
        <f>VLOOKUP($C316,NHLE!$A$1:$P$327,14,0)</f>
        <v>0</v>
      </c>
      <c r="O316" s="63">
        <f>VLOOKUP($C316,NHLE!$A$1:$P$327,15,0)</f>
        <v>2</v>
      </c>
      <c r="P316" s="63">
        <f>VLOOKUP($C316,NHLE!$A$1:$P$327,16,0)</f>
        <v>0</v>
      </c>
      <c r="Q316" s="64"/>
      <c r="R316" s="62">
        <f>VLOOKUP($C316,'HAR Stats'!$E$4:$L$386,2,0)</f>
        <v>2</v>
      </c>
      <c r="S316" s="62">
        <f>VLOOKUP($C316,'HAR Stats'!$E$4:$L$386,3,0)</f>
        <v>6</v>
      </c>
      <c r="T316" s="62">
        <f>VLOOKUP($C316,'HAR Stats'!$E$4:$L$386,4,0)</f>
        <v>19</v>
      </c>
      <c r="U316" s="62">
        <f>VLOOKUP($C316,'HAR Stats'!$E$4:$L$386,5,0)</f>
        <v>0</v>
      </c>
      <c r="V316" s="62">
        <f>VLOOKUP($C316,'HAR Stats'!$E$4:$L$386,6,0)</f>
        <v>0</v>
      </c>
      <c r="W316" s="62">
        <f>VLOOKUP($C316,'HAR Stats'!$E$4:$L$386,7,0)</f>
        <v>0</v>
      </c>
      <c r="X316" s="62">
        <f>VLOOKUP($C316,'HAR Stats'!$E$4:$L$386,8,0)</f>
        <v>0</v>
      </c>
      <c r="Y316" s="62">
        <f t="shared" si="4"/>
        <v>27</v>
      </c>
      <c r="Z316" s="62" t="s">
        <v>673</v>
      </c>
      <c r="AA316" s="63">
        <f>VLOOKUP($C316,'Planning Applications_LBCs'!$B$2:$G$345,2,0)</f>
        <v>1123</v>
      </c>
      <c r="AB316" s="63">
        <f>VLOOKUP($C316,'Planning Applications_LBCs'!$B$2:$G$345,3,0)</f>
        <v>-5.6302521008403363E-2</v>
      </c>
      <c r="AC316" s="63">
        <f>VLOOKUP($C316,'Planning Applications_LBCs'!$B$2:$G$345,4,0)</f>
        <v>85</v>
      </c>
      <c r="AD316" s="63">
        <f>VLOOKUP($C316,'Planning Applications_LBCs'!$B$2:$G$345,5,0)</f>
        <v>-0.15841584158415842</v>
      </c>
      <c r="AE316" s="63">
        <f>VLOOKUP($C316,'Planning Applications_LBCs'!$B$2:$G$345,6,0)</f>
        <v>0</v>
      </c>
      <c r="AF316" s="63">
        <f>VLOOKUP($C316,'LA Staffing'!$A:$D,2,0)</f>
        <v>0.2</v>
      </c>
      <c r="AG316" s="63" t="s">
        <v>1023</v>
      </c>
      <c r="AH316" s="99" t="str">
        <f>VLOOKUP($C316,'LA Staffing'!$A:$D,4,0)</f>
        <v>Advised by North Yorkshire</v>
      </c>
    </row>
    <row r="317" spans="1:34" ht="17.649999999999999" customHeight="1">
      <c r="A317" s="61" t="s">
        <v>419</v>
      </c>
      <c r="B317" s="61" t="s">
        <v>428</v>
      </c>
      <c r="C317" s="62" t="s">
        <v>434</v>
      </c>
      <c r="D317" s="63">
        <f>VLOOKUP($C317,NHLE!$A$1:$P$327,4,0)</f>
        <v>49</v>
      </c>
      <c r="E317" s="63">
        <f>VLOOKUP($C317,NHLE!$A$1:$P$327,5,0)</f>
        <v>114</v>
      </c>
      <c r="F317" s="63">
        <f>VLOOKUP($C317,NHLE!$A$1:$P$327,6,0)</f>
        <v>2117</v>
      </c>
      <c r="G317" s="63">
        <f>VLOOKUP($C317,NHLE!$A$1:$P$327,7,0)</f>
        <v>2280</v>
      </c>
      <c r="H317" s="63">
        <f>VLOOKUP($C317,NHLE!$A$1:$P$327,8,0)</f>
        <v>171</v>
      </c>
      <c r="I317" s="63">
        <f>VLOOKUP($C317,NHLE!$A$1:$P$327,9,0)</f>
        <v>2</v>
      </c>
      <c r="J317" s="63">
        <f>VLOOKUP($C317,NHLE!$A$1:$P$327,10,0)</f>
        <v>3</v>
      </c>
      <c r="K317" s="63">
        <f>VLOOKUP($C317,NHLE!$A$1:$P$327,11,0)</f>
        <v>8</v>
      </c>
      <c r="L317" s="63">
        <f>VLOOKUP($C317,NHLE!$A$1:$P$327,12,0)</f>
        <v>13</v>
      </c>
      <c r="M317" s="63">
        <f>VLOOKUP($C317,NHLE!$A$1:$P$327,13,0)</f>
        <v>1</v>
      </c>
      <c r="N317" s="63">
        <f>VLOOKUP($C317,NHLE!$A$1:$P$327,14,0)</f>
        <v>1</v>
      </c>
      <c r="O317" s="63">
        <f>VLOOKUP($C317,NHLE!$A$1:$P$327,15,0)</f>
        <v>3</v>
      </c>
      <c r="P317" s="63">
        <f>VLOOKUP($C317,NHLE!$A$1:$P$327,16,0)</f>
        <v>0</v>
      </c>
      <c r="Q317" s="64"/>
      <c r="R317" s="62">
        <f>VLOOKUP($C317,'HAR Stats'!$E$4:$L$386,2,0)</f>
        <v>7</v>
      </c>
      <c r="S317" s="62">
        <f>VLOOKUP($C317,'HAR Stats'!$E$4:$L$386,3,0)</f>
        <v>1</v>
      </c>
      <c r="T317" s="62">
        <f>VLOOKUP($C317,'HAR Stats'!$E$4:$L$386,4,0)</f>
        <v>6</v>
      </c>
      <c r="U317" s="62">
        <f>VLOOKUP($C317,'HAR Stats'!$E$4:$L$386,5,0)</f>
        <v>3</v>
      </c>
      <c r="V317" s="62">
        <f>VLOOKUP($C317,'HAR Stats'!$E$4:$L$386,6,0)</f>
        <v>1</v>
      </c>
      <c r="W317" s="62">
        <f>VLOOKUP($C317,'HAR Stats'!$E$4:$L$386,7,0)</f>
        <v>0</v>
      </c>
      <c r="X317" s="62">
        <f>VLOOKUP($C317,'HAR Stats'!$E$4:$L$386,8,0)</f>
        <v>0</v>
      </c>
      <c r="Y317" s="62">
        <f t="shared" si="4"/>
        <v>18</v>
      </c>
      <c r="Z317" s="62" t="s">
        <v>673</v>
      </c>
      <c r="AA317" s="63">
        <f>VLOOKUP($C317,'Planning Applications_LBCs'!$B$2:$G$345,2,0)</f>
        <v>2209</v>
      </c>
      <c r="AB317" s="63">
        <f>VLOOKUP($C317,'Planning Applications_LBCs'!$B$2:$G$345,3,0)</f>
        <v>1.8441678192715538E-2</v>
      </c>
      <c r="AC317" s="63">
        <f>VLOOKUP($C317,'Planning Applications_LBCs'!$B$2:$G$345,4,0)</f>
        <v>127</v>
      </c>
      <c r="AD317" s="63">
        <f>VLOOKUP($C317,'Planning Applications_LBCs'!$B$2:$G$345,5,0)</f>
        <v>-7.8125E-3</v>
      </c>
      <c r="AE317" s="63">
        <f>VLOOKUP($C317,'Planning Applications_LBCs'!$B$2:$G$345,6,0)</f>
        <v>8</v>
      </c>
      <c r="AF317" s="63">
        <f>VLOOKUP($C317,'LA Staffing'!$A:$D,2,0)</f>
        <v>2.5</v>
      </c>
      <c r="AG317" s="63" t="str">
        <f>VLOOKUP($C317,'LA Staffing'!$A:$D,3,0)</f>
        <v>Down 1</v>
      </c>
      <c r="AH317" s="99" t="str">
        <f>VLOOKUP($C317,'LA Staffing'!$A:$D,4,0)</f>
        <v>Advised by North Yorkshire</v>
      </c>
    </row>
    <row r="318" spans="1:34" ht="17.649999999999999" customHeight="1">
      <c r="A318" s="61" t="s">
        <v>419</v>
      </c>
      <c r="B318" s="61" t="s">
        <v>435</v>
      </c>
      <c r="C318" s="62" t="s">
        <v>436</v>
      </c>
      <c r="D318" s="63">
        <f>VLOOKUP($C318,NHLE!$A$1:$P$327,4,0)</f>
        <v>10</v>
      </c>
      <c r="E318" s="63">
        <f>VLOOKUP($C318,NHLE!$A$1:$P$327,5,0)</f>
        <v>70</v>
      </c>
      <c r="F318" s="63">
        <f>VLOOKUP($C318,NHLE!$A$1:$P$327,6,0)</f>
        <v>2943</v>
      </c>
      <c r="G318" s="63">
        <f>VLOOKUP($C318,NHLE!$A$1:$P$327,7,0)</f>
        <v>3023</v>
      </c>
      <c r="H318" s="63">
        <f>VLOOKUP($C318,NHLE!$A$1:$P$327,8,0)</f>
        <v>22</v>
      </c>
      <c r="I318" s="63">
        <f>VLOOKUP($C318,NHLE!$A$1:$P$327,9,0)</f>
        <v>0</v>
      </c>
      <c r="J318" s="63">
        <f>VLOOKUP($C318,NHLE!$A$1:$P$327,10,0)</f>
        <v>0</v>
      </c>
      <c r="K318" s="63">
        <f>VLOOKUP($C318,NHLE!$A$1:$P$327,11,0)</f>
        <v>6</v>
      </c>
      <c r="L318" s="63">
        <f>VLOOKUP($C318,NHLE!$A$1:$P$327,12,0)</f>
        <v>6</v>
      </c>
      <c r="M318" s="63">
        <f>VLOOKUP($C318,NHLE!$A$1:$P$327,13,0)</f>
        <v>0</v>
      </c>
      <c r="N318" s="63">
        <f>VLOOKUP($C318,NHLE!$A$1:$P$327,14,0)</f>
        <v>0</v>
      </c>
      <c r="O318" s="63">
        <f>VLOOKUP($C318,NHLE!$A$1:$P$327,15,0)</f>
        <v>1</v>
      </c>
      <c r="P318" s="63">
        <f>VLOOKUP($C318,NHLE!$A$1:$P$327,16,0)</f>
        <v>0</v>
      </c>
      <c r="Q318" s="64"/>
      <c r="R318" s="62">
        <f>VLOOKUP($C318,'HAR Stats'!$E$4:$L$386,2,0)</f>
        <v>8</v>
      </c>
      <c r="S318" s="62">
        <f>VLOOKUP($C318,'HAR Stats'!$E$4:$L$386,3,0)</f>
        <v>11</v>
      </c>
      <c r="T318" s="62">
        <f>VLOOKUP($C318,'HAR Stats'!$E$4:$L$386,4,0)</f>
        <v>3</v>
      </c>
      <c r="U318" s="62">
        <f>VLOOKUP($C318,'HAR Stats'!$E$4:$L$386,5,0)</f>
        <v>0</v>
      </c>
      <c r="V318" s="62">
        <f>VLOOKUP($C318,'HAR Stats'!$E$4:$L$386,6,0)</f>
        <v>0</v>
      </c>
      <c r="W318" s="62">
        <f>VLOOKUP($C318,'HAR Stats'!$E$4:$L$386,7,0)</f>
        <v>0</v>
      </c>
      <c r="X318" s="62">
        <f>VLOOKUP($C318,'HAR Stats'!$E$4:$L$386,8,0)</f>
        <v>4</v>
      </c>
      <c r="Y318" s="62">
        <f t="shared" si="4"/>
        <v>26</v>
      </c>
      <c r="Z318" s="62" t="s">
        <v>671</v>
      </c>
      <c r="AA318" s="63">
        <f>VLOOKUP($C318,'Planning Applications_LBCs'!$B$2:$G$345,2,0)</f>
        <v>2534</v>
      </c>
      <c r="AB318" s="63">
        <f>VLOOKUP($C318,'Planning Applications_LBCs'!$B$2:$G$345,3,0)</f>
        <v>-1.7448623497479644E-2</v>
      </c>
      <c r="AC318" s="63">
        <f>VLOOKUP($C318,'Planning Applications_LBCs'!$B$2:$G$345,4,0)</f>
        <v>149</v>
      </c>
      <c r="AD318" s="63">
        <f>VLOOKUP($C318,'Planning Applications_LBCs'!$B$2:$G$345,5,0)</f>
        <v>-6.8750000000000006E-2</v>
      </c>
      <c r="AE318" s="63">
        <f>VLOOKUP($C318,'Planning Applications_LBCs'!$B$2:$G$345,6,0)</f>
        <v>0</v>
      </c>
      <c r="AF318" s="63">
        <f>VLOOKUP($C318,'LA Staffing'!$A:$D,2,0)</f>
        <v>2</v>
      </c>
      <c r="AG318" s="63" t="s">
        <v>1023</v>
      </c>
      <c r="AH318" s="99" t="str">
        <f>VLOOKUP($C318,'LA Staffing'!$A:$D,4,0)</f>
        <v>Advised by West Yorkshire</v>
      </c>
    </row>
    <row r="319" spans="1:34" ht="17.649999999999999" customHeight="1">
      <c r="A319" s="61" t="s">
        <v>419</v>
      </c>
      <c r="B319" s="61" t="s">
        <v>437</v>
      </c>
      <c r="C319" s="62" t="s">
        <v>438</v>
      </c>
      <c r="D319" s="63">
        <f>VLOOKUP($C319,NHLE!$A$1:$P$327,4,0)</f>
        <v>46</v>
      </c>
      <c r="E319" s="63">
        <f>VLOOKUP($C319,NHLE!$A$1:$P$327,5,0)</f>
        <v>102</v>
      </c>
      <c r="F319" s="63">
        <f>VLOOKUP($C319,NHLE!$A$1:$P$327,6,0)</f>
        <v>2215</v>
      </c>
      <c r="G319" s="63">
        <f>VLOOKUP($C319,NHLE!$A$1:$P$327,7,0)</f>
        <v>2363</v>
      </c>
      <c r="H319" s="63">
        <f>VLOOKUP($C319,NHLE!$A$1:$P$327,8,0)</f>
        <v>59</v>
      </c>
      <c r="I319" s="63">
        <f>VLOOKUP($C319,NHLE!$A$1:$P$327,9,0)</f>
        <v>2</v>
      </c>
      <c r="J319" s="63">
        <f>VLOOKUP($C319,NHLE!$A$1:$P$327,10,0)</f>
        <v>2</v>
      </c>
      <c r="K319" s="63">
        <f>VLOOKUP($C319,NHLE!$A$1:$P$327,11,0)</f>
        <v>10</v>
      </c>
      <c r="L319" s="63">
        <f>VLOOKUP($C319,NHLE!$A$1:$P$327,12,0)</f>
        <v>14</v>
      </c>
      <c r="M319" s="63">
        <f>VLOOKUP($C319,NHLE!$A$1:$P$327,13,0)</f>
        <v>0</v>
      </c>
      <c r="N319" s="63">
        <f>VLOOKUP($C319,NHLE!$A$1:$P$327,14,0)</f>
        <v>0</v>
      </c>
      <c r="O319" s="63">
        <f>VLOOKUP($C319,NHLE!$A$1:$P$327,15,0)</f>
        <v>1</v>
      </c>
      <c r="P319" s="63">
        <f>VLOOKUP($C319,NHLE!$A$1:$P$327,16,0)</f>
        <v>0</v>
      </c>
      <c r="Q319" s="64"/>
      <c r="R319" s="62">
        <f>VLOOKUP($C319,'HAR Stats'!$E$4:$L$386,2,0)</f>
        <v>15</v>
      </c>
      <c r="S319" s="62">
        <f>VLOOKUP($C319,'HAR Stats'!$E$4:$L$386,3,0)</f>
        <v>5</v>
      </c>
      <c r="T319" s="62">
        <f>VLOOKUP($C319,'HAR Stats'!$E$4:$L$386,4,0)</f>
        <v>6</v>
      </c>
      <c r="U319" s="62">
        <f>VLOOKUP($C319,'HAR Stats'!$E$4:$L$386,5,0)</f>
        <v>2</v>
      </c>
      <c r="V319" s="62">
        <f>VLOOKUP($C319,'HAR Stats'!$E$4:$L$386,6,0)</f>
        <v>0</v>
      </c>
      <c r="W319" s="62">
        <f>VLOOKUP($C319,'HAR Stats'!$E$4:$L$386,7,0)</f>
        <v>0</v>
      </c>
      <c r="X319" s="62">
        <f>VLOOKUP($C319,'HAR Stats'!$E$4:$L$386,8,0)</f>
        <v>4</v>
      </c>
      <c r="Y319" s="62">
        <f t="shared" si="4"/>
        <v>32</v>
      </c>
      <c r="Z319" s="62" t="s">
        <v>671</v>
      </c>
      <c r="AA319" s="63">
        <f>VLOOKUP($C319,'Planning Applications_LBCs'!$B$2:$G$345,2,0)</f>
        <v>4700</v>
      </c>
      <c r="AB319" s="63">
        <f>VLOOKUP($C319,'Planning Applications_LBCs'!$B$2:$G$345,3,0)</f>
        <v>3.7069726390114736E-2</v>
      </c>
      <c r="AC319" s="63">
        <f>VLOOKUP($C319,'Planning Applications_LBCs'!$B$2:$G$345,4,0)</f>
        <v>220</v>
      </c>
      <c r="AD319" s="63">
        <f>VLOOKUP($C319,'Planning Applications_LBCs'!$B$2:$G$345,5,0)</f>
        <v>7.8431372549019607E-2</v>
      </c>
      <c r="AE319" s="63">
        <f>VLOOKUP($C319,'Planning Applications_LBCs'!$B$2:$G$345,6,0)</f>
        <v>14</v>
      </c>
      <c r="AF319" s="63">
        <f>VLOOKUP($C319,'LA Staffing'!$A:$D,2,0)</f>
        <v>3.2</v>
      </c>
      <c r="AG319" s="63" t="str">
        <f>VLOOKUP($C319,'LA Staffing'!$A:$D,3,0)</f>
        <v>Down 0.8</v>
      </c>
      <c r="AH319" s="99" t="str">
        <f>VLOOKUP($C319,'LA Staffing'!$A:$D,4,0)</f>
        <v>Advised by West Yorkshire</v>
      </c>
    </row>
    <row r="320" spans="1:34" ht="17.649999999999999" customHeight="1">
      <c r="A320" s="61" t="s">
        <v>419</v>
      </c>
      <c r="B320" s="61" t="s">
        <v>439</v>
      </c>
      <c r="C320" s="62" t="s">
        <v>440</v>
      </c>
      <c r="D320" s="63">
        <f>VLOOKUP($C320,NHLE!$A$1:$P$327,4,0)</f>
        <v>12</v>
      </c>
      <c r="E320" s="63">
        <f>VLOOKUP($C320,NHLE!$A$1:$P$327,5,0)</f>
        <v>13</v>
      </c>
      <c r="F320" s="63">
        <f>VLOOKUP($C320,NHLE!$A$1:$P$327,6,0)</f>
        <v>202</v>
      </c>
      <c r="G320" s="63">
        <f>VLOOKUP($C320,NHLE!$A$1:$P$327,7,0)</f>
        <v>227</v>
      </c>
      <c r="H320" s="63">
        <f>VLOOKUP($C320,NHLE!$A$1:$P$327,8,0)</f>
        <v>11</v>
      </c>
      <c r="I320" s="63">
        <f>VLOOKUP($C320,NHLE!$A$1:$P$327,9,0)</f>
        <v>0</v>
      </c>
      <c r="J320" s="63">
        <f>VLOOKUP($C320,NHLE!$A$1:$P$327,10,0)</f>
        <v>1</v>
      </c>
      <c r="K320" s="63">
        <f>VLOOKUP($C320,NHLE!$A$1:$P$327,11,0)</f>
        <v>0</v>
      </c>
      <c r="L320" s="63">
        <f>VLOOKUP($C320,NHLE!$A$1:$P$327,12,0)</f>
        <v>1</v>
      </c>
      <c r="M320" s="63">
        <f>VLOOKUP($C320,NHLE!$A$1:$P$327,13,0)</f>
        <v>0</v>
      </c>
      <c r="N320" s="63">
        <f>VLOOKUP($C320,NHLE!$A$1:$P$327,14,0)</f>
        <v>0</v>
      </c>
      <c r="O320" s="63">
        <f>VLOOKUP($C320,NHLE!$A$1:$P$327,15,0)</f>
        <v>0</v>
      </c>
      <c r="P320" s="63">
        <f>VLOOKUP($C320,NHLE!$A$1:$P$327,16,0)</f>
        <v>0</v>
      </c>
      <c r="Q320" s="64"/>
      <c r="R320" s="62">
        <f>VLOOKUP($C320,'HAR Stats'!$E$4:$L$386,2,0)</f>
        <v>3</v>
      </c>
      <c r="S320" s="62">
        <f>VLOOKUP($C320,'HAR Stats'!$E$4:$L$386,3,0)</f>
        <v>0</v>
      </c>
      <c r="T320" s="62">
        <f>VLOOKUP($C320,'HAR Stats'!$E$4:$L$386,4,0)</f>
        <v>2</v>
      </c>
      <c r="U320" s="62">
        <f>VLOOKUP($C320,'HAR Stats'!$E$4:$L$386,5,0)</f>
        <v>0</v>
      </c>
      <c r="V320" s="62">
        <f>VLOOKUP($C320,'HAR Stats'!$E$4:$L$386,6,0)</f>
        <v>0</v>
      </c>
      <c r="W320" s="62">
        <f>VLOOKUP($C320,'HAR Stats'!$E$4:$L$386,7,0)</f>
        <v>0</v>
      </c>
      <c r="X320" s="62">
        <f>VLOOKUP($C320,'HAR Stats'!$E$4:$L$386,8,0)</f>
        <v>6</v>
      </c>
      <c r="Y320" s="62">
        <f t="shared" si="4"/>
        <v>11</v>
      </c>
      <c r="Z320" s="62" t="s">
        <v>673</v>
      </c>
      <c r="AA320" s="63">
        <f>VLOOKUP($C320,'Planning Applications_LBCs'!$B$2:$G$345,2,0)</f>
        <v>602</v>
      </c>
      <c r="AB320" s="63">
        <f>VLOOKUP($C320,'Planning Applications_LBCs'!$B$2:$G$345,3,0)</f>
        <v>-9.7451274362818585E-2</v>
      </c>
      <c r="AC320" s="63">
        <f>VLOOKUP($C320,'Planning Applications_LBCs'!$B$2:$G$345,4,0)</f>
        <v>11</v>
      </c>
      <c r="AD320" s="63">
        <f>VLOOKUP($C320,'Planning Applications_LBCs'!$B$2:$G$345,5,0)</f>
        <v>-0.3888888888888889</v>
      </c>
      <c r="AE320" s="63">
        <f>VLOOKUP($C320,'Planning Applications_LBCs'!$B$2:$G$345,6,0)</f>
        <v>0</v>
      </c>
      <c r="AF320" s="63">
        <f>VLOOKUP($C320,'LA Staffing'!$A:$D,2,0)</f>
        <v>1</v>
      </c>
      <c r="AG320" s="63" t="s">
        <v>1023</v>
      </c>
      <c r="AH320" s="99">
        <f>VLOOKUP($C320,'LA Staffing'!$A:$D,4,0)</f>
        <v>0</v>
      </c>
    </row>
    <row r="321" spans="1:34" ht="17.649999999999999" customHeight="1">
      <c r="A321" s="61" t="s">
        <v>419</v>
      </c>
      <c r="B321" s="61" t="s">
        <v>441</v>
      </c>
      <c r="C321" s="62" t="s">
        <v>442</v>
      </c>
      <c r="D321" s="63">
        <f>VLOOKUP($C321,NHLE!$A$1:$P$327,4,0)</f>
        <v>40</v>
      </c>
      <c r="E321" s="63">
        <f>VLOOKUP($C321,NHLE!$A$1:$P$327,5,0)</f>
        <v>37</v>
      </c>
      <c r="F321" s="63">
        <f>VLOOKUP($C321,NHLE!$A$1:$P$327,6,0)</f>
        <v>837</v>
      </c>
      <c r="G321" s="63">
        <f>VLOOKUP($C321,NHLE!$A$1:$P$327,7,0)</f>
        <v>914</v>
      </c>
      <c r="H321" s="63">
        <f>VLOOKUP($C321,NHLE!$A$1:$P$327,8,0)</f>
        <v>46</v>
      </c>
      <c r="I321" s="63">
        <f>VLOOKUP($C321,NHLE!$A$1:$P$327,9,0)</f>
        <v>1</v>
      </c>
      <c r="J321" s="63">
        <f>VLOOKUP($C321,NHLE!$A$1:$P$327,10,0)</f>
        <v>0</v>
      </c>
      <c r="K321" s="63">
        <f>VLOOKUP($C321,NHLE!$A$1:$P$327,11,0)</f>
        <v>0</v>
      </c>
      <c r="L321" s="63">
        <f>VLOOKUP($C321,NHLE!$A$1:$P$327,12,0)</f>
        <v>1</v>
      </c>
      <c r="M321" s="63">
        <f>VLOOKUP($C321,NHLE!$A$1:$P$327,13,0)</f>
        <v>0</v>
      </c>
      <c r="N321" s="63">
        <f>VLOOKUP($C321,NHLE!$A$1:$P$327,14,0)</f>
        <v>0</v>
      </c>
      <c r="O321" s="63">
        <f>VLOOKUP($C321,NHLE!$A$1:$P$327,15,0)</f>
        <v>0</v>
      </c>
      <c r="P321" s="63">
        <f>VLOOKUP($C321,NHLE!$A$1:$P$327,16,0)</f>
        <v>0</v>
      </c>
      <c r="Q321" s="64"/>
      <c r="R321" s="62">
        <f>VLOOKUP($C321,'HAR Stats'!$E$4:$L$386,2,0)</f>
        <v>3</v>
      </c>
      <c r="S321" s="62">
        <f>VLOOKUP($C321,'HAR Stats'!$E$4:$L$386,3,0)</f>
        <v>7</v>
      </c>
      <c r="T321" s="62">
        <f>VLOOKUP($C321,'HAR Stats'!$E$4:$L$386,4,0)</f>
        <v>12</v>
      </c>
      <c r="U321" s="62">
        <f>VLOOKUP($C321,'HAR Stats'!$E$4:$L$386,5,0)</f>
        <v>0</v>
      </c>
      <c r="V321" s="62">
        <f>VLOOKUP($C321,'HAR Stats'!$E$4:$L$386,6,0)</f>
        <v>0</v>
      </c>
      <c r="W321" s="62">
        <f>VLOOKUP($C321,'HAR Stats'!$E$4:$L$386,7,0)</f>
        <v>0</v>
      </c>
      <c r="X321" s="62">
        <f>VLOOKUP($C321,'HAR Stats'!$E$4:$L$386,8,0)</f>
        <v>2</v>
      </c>
      <c r="Y321" s="62">
        <f t="shared" si="4"/>
        <v>24</v>
      </c>
      <c r="Z321" s="62" t="s">
        <v>673</v>
      </c>
      <c r="AA321" s="63">
        <f>VLOOKUP($C321,'Planning Applications_LBCs'!$B$2:$G$345,2,0)</f>
        <v>988</v>
      </c>
      <c r="AB321" s="63">
        <f>VLOOKUP($C321,'Planning Applications_LBCs'!$B$2:$G$345,3,0)</f>
        <v>-4.2635658914728682E-2</v>
      </c>
      <c r="AC321" s="63">
        <f>VLOOKUP($C321,'Planning Applications_LBCs'!$B$2:$G$345,4,0)</f>
        <v>46</v>
      </c>
      <c r="AD321" s="63">
        <f>VLOOKUP($C321,'Planning Applications_LBCs'!$B$2:$G$345,5,0)</f>
        <v>0.12195121951219512</v>
      </c>
      <c r="AE321" s="63">
        <f>VLOOKUP($C321,'Planning Applications_LBCs'!$B$2:$G$345,6,0)</f>
        <v>0</v>
      </c>
      <c r="AF321" s="63">
        <f>VLOOKUP($C321,'LA Staffing'!$A:$D,2,0)</f>
        <v>1</v>
      </c>
      <c r="AG321" s="63" t="s">
        <v>1023</v>
      </c>
      <c r="AH321" s="99">
        <f>VLOOKUP($C321,'LA Staffing'!$A:$D,4,0)</f>
        <v>1</v>
      </c>
    </row>
    <row r="322" spans="1:34" ht="17.649999999999999" customHeight="1">
      <c r="A322" s="61" t="s">
        <v>419</v>
      </c>
      <c r="B322" s="61" t="s">
        <v>428</v>
      </c>
      <c r="C322" s="62" t="s">
        <v>443</v>
      </c>
      <c r="D322" s="63">
        <f>VLOOKUP($C322,NHLE!$A$1:$P$327,4,0)</f>
        <v>43</v>
      </c>
      <c r="E322" s="63">
        <f>VLOOKUP($C322,NHLE!$A$1:$P$327,5,0)</f>
        <v>80</v>
      </c>
      <c r="F322" s="63">
        <f>VLOOKUP($C322,NHLE!$A$1:$P$327,6,0)</f>
        <v>1833</v>
      </c>
      <c r="G322" s="63">
        <f>VLOOKUP($C322,NHLE!$A$1:$P$327,7,0)</f>
        <v>1956</v>
      </c>
      <c r="H322" s="63">
        <f>VLOOKUP($C322,NHLE!$A$1:$P$327,8,0)</f>
        <v>163</v>
      </c>
      <c r="I322" s="63">
        <f>VLOOKUP($C322,NHLE!$A$1:$P$327,9,0)</f>
        <v>0</v>
      </c>
      <c r="J322" s="63">
        <f>VLOOKUP($C322,NHLE!$A$1:$P$327,10,0)</f>
        <v>1</v>
      </c>
      <c r="K322" s="63">
        <f>VLOOKUP($C322,NHLE!$A$1:$P$327,11,0)</f>
        <v>6</v>
      </c>
      <c r="L322" s="63">
        <f>VLOOKUP($C322,NHLE!$A$1:$P$327,12,0)</f>
        <v>7</v>
      </c>
      <c r="M322" s="63">
        <f>VLOOKUP($C322,NHLE!$A$1:$P$327,13,0)</f>
        <v>0</v>
      </c>
      <c r="N322" s="63">
        <f>VLOOKUP($C322,NHLE!$A$1:$P$327,14,0)</f>
        <v>0</v>
      </c>
      <c r="O322" s="63">
        <f>VLOOKUP($C322,NHLE!$A$1:$P$327,15,0)</f>
        <v>0</v>
      </c>
      <c r="P322" s="63">
        <f>VLOOKUP($C322,NHLE!$A$1:$P$327,16,0)</f>
        <v>0</v>
      </c>
      <c r="Q322" s="64"/>
      <c r="R322" s="62">
        <f>VLOOKUP($C322,'HAR Stats'!$E$4:$L$386,2,0)</f>
        <v>7</v>
      </c>
      <c r="S322" s="62">
        <f>VLOOKUP($C322,'HAR Stats'!$E$4:$L$386,3,0)</f>
        <v>0</v>
      </c>
      <c r="T322" s="62">
        <f>VLOOKUP($C322,'HAR Stats'!$E$4:$L$386,4,0)</f>
        <v>10</v>
      </c>
      <c r="U322" s="62">
        <f>VLOOKUP($C322,'HAR Stats'!$E$4:$L$386,5,0)</f>
        <v>0</v>
      </c>
      <c r="V322" s="62">
        <f>VLOOKUP($C322,'HAR Stats'!$E$4:$L$386,6,0)</f>
        <v>0</v>
      </c>
      <c r="W322" s="62">
        <f>VLOOKUP($C322,'HAR Stats'!$E$4:$L$386,7,0)</f>
        <v>0</v>
      </c>
      <c r="X322" s="62">
        <f>VLOOKUP($C322,'HAR Stats'!$E$4:$L$386,8,0)</f>
        <v>1</v>
      </c>
      <c r="Y322" s="62">
        <f t="shared" si="4"/>
        <v>18</v>
      </c>
      <c r="Z322" s="62" t="s">
        <v>673</v>
      </c>
      <c r="AA322" s="63">
        <f>VLOOKUP($C322,'Planning Applications_LBCs'!$B$2:$G$345,2,0)</f>
        <v>490</v>
      </c>
      <c r="AB322" s="63">
        <f>VLOOKUP($C322,'Planning Applications_LBCs'!$B$2:$G$345,3,0)</f>
        <v>-2.7777777777777776E-2</v>
      </c>
      <c r="AC322" s="63">
        <f>VLOOKUP($C322,'Planning Applications_LBCs'!$B$2:$G$345,4,0)</f>
        <v>74</v>
      </c>
      <c r="AD322" s="63">
        <f>VLOOKUP($C322,'Planning Applications_LBCs'!$B$2:$G$345,5,0)</f>
        <v>-0.13953488372093023</v>
      </c>
      <c r="AE322" s="63">
        <f>VLOOKUP($C322,'Planning Applications_LBCs'!$B$2:$G$345,6,0)</f>
        <v>0</v>
      </c>
      <c r="AF322" s="63">
        <f>VLOOKUP($C322,'LA Staffing'!$A:$D,2,0)</f>
        <v>0.5</v>
      </c>
      <c r="AG322" s="63" t="s">
        <v>1023</v>
      </c>
      <c r="AH322" s="99" t="str">
        <f>VLOOKUP($C322,'LA Staffing'!$A:$D,4,0)</f>
        <v>Advised by North Yorkshire</v>
      </c>
    </row>
    <row r="323" spans="1:34" ht="17.649999999999999" customHeight="1">
      <c r="A323" s="61" t="s">
        <v>419</v>
      </c>
      <c r="B323" s="61" t="s">
        <v>444</v>
      </c>
      <c r="C323" s="62" t="s">
        <v>445</v>
      </c>
      <c r="D323" s="63">
        <f>VLOOKUP($C323,NHLE!$A$1:$P$327,4,0)</f>
        <v>16</v>
      </c>
      <c r="E323" s="63">
        <f>VLOOKUP($C323,NHLE!$A$1:$P$327,5,0)</f>
        <v>39</v>
      </c>
      <c r="F323" s="63">
        <f>VLOOKUP($C323,NHLE!$A$1:$P$327,6,0)</f>
        <v>470</v>
      </c>
      <c r="G323" s="63">
        <f>VLOOKUP($C323,NHLE!$A$1:$P$327,7,0)</f>
        <v>525</v>
      </c>
      <c r="H323" s="63">
        <f>VLOOKUP($C323,NHLE!$A$1:$P$327,8,0)</f>
        <v>37</v>
      </c>
      <c r="I323" s="63">
        <f>VLOOKUP($C323,NHLE!$A$1:$P$327,9,0)</f>
        <v>0</v>
      </c>
      <c r="J323" s="63">
        <f>VLOOKUP($C323,NHLE!$A$1:$P$327,10,0)</f>
        <v>2</v>
      </c>
      <c r="K323" s="63">
        <f>VLOOKUP($C323,NHLE!$A$1:$P$327,11,0)</f>
        <v>3</v>
      </c>
      <c r="L323" s="63">
        <f>VLOOKUP($C323,NHLE!$A$1:$P$327,12,0)</f>
        <v>5</v>
      </c>
      <c r="M323" s="63">
        <f>VLOOKUP($C323,NHLE!$A$1:$P$327,13,0)</f>
        <v>0</v>
      </c>
      <c r="N323" s="63">
        <f>VLOOKUP($C323,NHLE!$A$1:$P$327,14,0)</f>
        <v>0</v>
      </c>
      <c r="O323" s="63">
        <f>VLOOKUP($C323,NHLE!$A$1:$P$327,15,0)</f>
        <v>0</v>
      </c>
      <c r="P323" s="63">
        <f>VLOOKUP($C323,NHLE!$A$1:$P$327,16,0)</f>
        <v>0</v>
      </c>
      <c r="Q323" s="64"/>
      <c r="R323" s="62">
        <f>VLOOKUP($C323,'HAR Stats'!$E$4:$L$386,2,0)</f>
        <v>5</v>
      </c>
      <c r="S323" s="62">
        <f>VLOOKUP($C323,'HAR Stats'!$E$4:$L$386,3,0)</f>
        <v>1</v>
      </c>
      <c r="T323" s="62">
        <f>VLOOKUP($C323,'HAR Stats'!$E$4:$L$386,4,0)</f>
        <v>7</v>
      </c>
      <c r="U323" s="62">
        <f>VLOOKUP($C323,'HAR Stats'!$E$4:$L$386,5,0)</f>
        <v>0</v>
      </c>
      <c r="V323" s="62">
        <f>VLOOKUP($C323,'HAR Stats'!$E$4:$L$386,6,0)</f>
        <v>0</v>
      </c>
      <c r="W323" s="62">
        <f>VLOOKUP($C323,'HAR Stats'!$E$4:$L$386,7,0)</f>
        <v>0</v>
      </c>
      <c r="X323" s="62">
        <f>VLOOKUP($C323,'HAR Stats'!$E$4:$L$386,8,0)</f>
        <v>3</v>
      </c>
      <c r="Y323" s="62">
        <f t="shared" si="4"/>
        <v>16</v>
      </c>
      <c r="Z323" s="62" t="s">
        <v>673</v>
      </c>
      <c r="AA323" s="63">
        <f>VLOOKUP($C323,'Planning Applications_LBCs'!$B$2:$G$345,2,0)</f>
        <v>1076</v>
      </c>
      <c r="AB323" s="63">
        <f>VLOOKUP($C323,'Planning Applications_LBCs'!$B$2:$G$345,3,0)</f>
        <v>-8.2949308755760377E-3</v>
      </c>
      <c r="AC323" s="63">
        <f>VLOOKUP($C323,'Planning Applications_LBCs'!$B$2:$G$345,4,0)</f>
        <v>22</v>
      </c>
      <c r="AD323" s="63">
        <f>VLOOKUP($C323,'Planning Applications_LBCs'!$B$2:$G$345,5,0)</f>
        <v>4.7619047619047616E-2</v>
      </c>
      <c r="AE323" s="63">
        <f>VLOOKUP($C323,'Planning Applications_LBCs'!$B$2:$G$345,6,0)</f>
        <v>2</v>
      </c>
      <c r="AF323" s="63">
        <f>VLOOKUP($C323,'LA Staffing'!$A:$D,2,0)</f>
        <v>1.3</v>
      </c>
      <c r="AG323" s="63" t="s">
        <v>1023</v>
      </c>
      <c r="AH323" s="99" t="str">
        <f>VLOOKUP($C323,'LA Staffing'!$A:$D,4,0)</f>
        <v>Advised by South Yorkshire Archaeology Service</v>
      </c>
    </row>
    <row r="324" spans="1:34" ht="17.649999999999999" customHeight="1">
      <c r="A324" s="61" t="s">
        <v>419</v>
      </c>
      <c r="B324" s="61" t="s">
        <v>428</v>
      </c>
      <c r="C324" s="62" t="s">
        <v>446</v>
      </c>
      <c r="D324" s="63">
        <f>VLOOKUP($C324,NHLE!$A$1:$P$327,4,0)</f>
        <v>65</v>
      </c>
      <c r="E324" s="63">
        <f>VLOOKUP($C324,NHLE!$A$1:$P$327,5,0)</f>
        <v>92</v>
      </c>
      <c r="F324" s="63">
        <f>VLOOKUP($C324,NHLE!$A$1:$P$327,6,0)</f>
        <v>1867</v>
      </c>
      <c r="G324" s="63">
        <f>VLOOKUP($C324,NHLE!$A$1:$P$327,7,0)</f>
        <v>2024</v>
      </c>
      <c r="H324" s="63">
        <f>VLOOKUP($C324,NHLE!$A$1:$P$327,8,0)</f>
        <v>525</v>
      </c>
      <c r="I324" s="63">
        <f>VLOOKUP($C324,NHLE!$A$1:$P$327,9,0)</f>
        <v>3</v>
      </c>
      <c r="J324" s="63">
        <f>VLOOKUP($C324,NHLE!$A$1:$P$327,10,0)</f>
        <v>4</v>
      </c>
      <c r="K324" s="63">
        <f>VLOOKUP($C324,NHLE!$A$1:$P$327,11,0)</f>
        <v>3</v>
      </c>
      <c r="L324" s="63">
        <f>VLOOKUP($C324,NHLE!$A$1:$P$327,12,0)</f>
        <v>10</v>
      </c>
      <c r="M324" s="63">
        <f>VLOOKUP($C324,NHLE!$A$1:$P$327,13,0)</f>
        <v>0</v>
      </c>
      <c r="N324" s="63">
        <f>VLOOKUP($C324,NHLE!$A$1:$P$327,14,0)</f>
        <v>0</v>
      </c>
      <c r="O324" s="63">
        <f>VLOOKUP($C324,NHLE!$A$1:$P$327,15,0)</f>
        <v>0</v>
      </c>
      <c r="P324" s="63">
        <f>VLOOKUP($C324,NHLE!$A$1:$P$327,16,0)</f>
        <v>0</v>
      </c>
      <c r="Q324" s="64"/>
      <c r="R324" s="62">
        <f>VLOOKUP($C324,'HAR Stats'!$E$4:$L$386,2,0)</f>
        <v>11</v>
      </c>
      <c r="S324" s="62">
        <f>VLOOKUP($C324,'HAR Stats'!$E$4:$L$386,3,0)</f>
        <v>8</v>
      </c>
      <c r="T324" s="62">
        <f>VLOOKUP($C324,'HAR Stats'!$E$4:$L$386,4,0)</f>
        <v>77</v>
      </c>
      <c r="U324" s="62">
        <f>VLOOKUP($C324,'HAR Stats'!$E$4:$L$386,5,0)</f>
        <v>1</v>
      </c>
      <c r="V324" s="62">
        <f>VLOOKUP($C324,'HAR Stats'!$E$4:$L$386,6,0)</f>
        <v>0</v>
      </c>
      <c r="W324" s="62">
        <f>VLOOKUP($C324,'HAR Stats'!$E$4:$L$386,7,0)</f>
        <v>0</v>
      </c>
      <c r="X324" s="62">
        <f>VLOOKUP($C324,'HAR Stats'!$E$4:$L$386,8,0)</f>
        <v>0</v>
      </c>
      <c r="Y324" s="62">
        <f t="shared" si="4"/>
        <v>97</v>
      </c>
      <c r="Z324" s="62" t="s">
        <v>673</v>
      </c>
      <c r="AA324" s="63">
        <f>VLOOKUP($C324,'Planning Applications_LBCs'!$B$2:$G$345,2,0)</f>
        <v>579</v>
      </c>
      <c r="AB324" s="63">
        <f>VLOOKUP($C324,'Planning Applications_LBCs'!$B$2:$G$345,3,0)</f>
        <v>-4.2975206611570248E-2</v>
      </c>
      <c r="AC324" s="63">
        <f>VLOOKUP($C324,'Planning Applications_LBCs'!$B$2:$G$345,4,0)</f>
        <v>73</v>
      </c>
      <c r="AD324" s="63">
        <f>VLOOKUP($C324,'Planning Applications_LBCs'!$B$2:$G$345,5,0)</f>
        <v>-0.21505376344086022</v>
      </c>
      <c r="AE324" s="63">
        <f>VLOOKUP($C324,'Planning Applications_LBCs'!$B$2:$G$345,6,0)</f>
        <v>0</v>
      </c>
      <c r="AF324" s="63">
        <f>VLOOKUP($C324,'LA Staffing'!$A:$D,2,0)</f>
        <v>0.6</v>
      </c>
      <c r="AG324" s="63" t="s">
        <v>1023</v>
      </c>
      <c r="AH324" s="99" t="str">
        <f>VLOOKUP($C324,'LA Staffing'!$A:$D,4,0)</f>
        <v>Advised by North Yorkshire</v>
      </c>
    </row>
    <row r="325" spans="1:34" ht="17.649999999999999" customHeight="1">
      <c r="A325" s="61" t="s">
        <v>419</v>
      </c>
      <c r="B325" s="61" t="s">
        <v>428</v>
      </c>
      <c r="C325" s="62" t="s">
        <v>447</v>
      </c>
      <c r="D325" s="63">
        <f>VLOOKUP($C325,NHLE!$A$1:$P$327,4,0)</f>
        <v>26</v>
      </c>
      <c r="E325" s="63">
        <f>VLOOKUP($C325,NHLE!$A$1:$P$327,5,0)</f>
        <v>85</v>
      </c>
      <c r="F325" s="63">
        <f>VLOOKUP($C325,NHLE!$A$1:$P$327,6,0)</f>
        <v>1857</v>
      </c>
      <c r="G325" s="63">
        <f>VLOOKUP($C325,NHLE!$A$1:$P$327,7,0)</f>
        <v>1968</v>
      </c>
      <c r="H325" s="63">
        <f>VLOOKUP($C325,NHLE!$A$1:$P$327,8,0)</f>
        <v>478</v>
      </c>
      <c r="I325" s="63">
        <f>VLOOKUP($C325,NHLE!$A$1:$P$327,9,0)</f>
        <v>0</v>
      </c>
      <c r="J325" s="63">
        <f>VLOOKUP($C325,NHLE!$A$1:$P$327,10,0)</f>
        <v>1</v>
      </c>
      <c r="K325" s="63">
        <f>VLOOKUP($C325,NHLE!$A$1:$P$327,11,0)</f>
        <v>3</v>
      </c>
      <c r="L325" s="63">
        <f>VLOOKUP($C325,NHLE!$A$1:$P$327,12,0)</f>
        <v>4</v>
      </c>
      <c r="M325" s="63">
        <f>VLOOKUP($C325,NHLE!$A$1:$P$327,13,0)</f>
        <v>0</v>
      </c>
      <c r="N325" s="63">
        <f>VLOOKUP($C325,NHLE!$A$1:$P$327,14,0)</f>
        <v>0</v>
      </c>
      <c r="O325" s="63">
        <f>VLOOKUP($C325,NHLE!$A$1:$P$327,15,0)</f>
        <v>0</v>
      </c>
      <c r="P325" s="63">
        <f>VLOOKUP($C325,NHLE!$A$1:$P$327,16,0)</f>
        <v>2</v>
      </c>
      <c r="Q325" s="64"/>
      <c r="R325" s="62">
        <f>VLOOKUP($C325,'HAR Stats'!$E$4:$L$386,2,0)</f>
        <v>0</v>
      </c>
      <c r="S325" s="62">
        <f>VLOOKUP($C325,'HAR Stats'!$E$4:$L$386,3,0)</f>
        <v>3</v>
      </c>
      <c r="T325" s="62">
        <f>VLOOKUP($C325,'HAR Stats'!$E$4:$L$386,4,0)</f>
        <v>11</v>
      </c>
      <c r="U325" s="62">
        <f>VLOOKUP($C325,'HAR Stats'!$E$4:$L$386,5,0)</f>
        <v>1</v>
      </c>
      <c r="V325" s="62">
        <f>VLOOKUP($C325,'HAR Stats'!$E$4:$L$386,6,0)</f>
        <v>0</v>
      </c>
      <c r="W325" s="62">
        <f>VLOOKUP($C325,'HAR Stats'!$E$4:$L$386,7,0)</f>
        <v>0</v>
      </c>
      <c r="X325" s="62">
        <f>VLOOKUP($C325,'HAR Stats'!$E$4:$L$386,8,0)</f>
        <v>5</v>
      </c>
      <c r="Y325" s="62">
        <f t="shared" ref="Y325:Y329" si="5">SUM(R325:X325)</f>
        <v>20</v>
      </c>
      <c r="Z325" s="62" t="s">
        <v>673</v>
      </c>
      <c r="AA325" s="63">
        <f>VLOOKUP($C325,'Planning Applications_LBCs'!$B$2:$G$345,2,0)</f>
        <v>778</v>
      </c>
      <c r="AB325" s="63">
        <f>VLOOKUP($C325,'Planning Applications_LBCs'!$B$2:$G$345,3,0)</f>
        <v>0.1716867469879518</v>
      </c>
      <c r="AC325" s="63">
        <f>VLOOKUP($C325,'Planning Applications_LBCs'!$B$2:$G$345,4,0)</f>
        <v>86</v>
      </c>
      <c r="AD325" s="63">
        <f>VLOOKUP($C325,'Planning Applications_LBCs'!$B$2:$G$345,5,0)</f>
        <v>0.26470588235294118</v>
      </c>
      <c r="AE325" s="63">
        <f>VLOOKUP($C325,'Planning Applications_LBCs'!$B$2:$G$345,6,0)</f>
        <v>1</v>
      </c>
      <c r="AF325" s="63">
        <f>VLOOKUP($C325,'LA Staffing'!$A:$D,2,0)</f>
        <v>1</v>
      </c>
      <c r="AG325" s="63" t="str">
        <f>VLOOKUP($C325,'LA Staffing'!$A:$D,3,0)</f>
        <v>Up 0.4</v>
      </c>
      <c r="AH325" s="99" t="str">
        <f>VLOOKUP($C325,'LA Staffing'!$A:$D,4,0)</f>
        <v>Advised by North Yorkshire</v>
      </c>
    </row>
    <row r="326" spans="1:34" ht="17.649999999999999" customHeight="1">
      <c r="A326" s="61" t="s">
        <v>419</v>
      </c>
      <c r="B326" s="61" t="s">
        <v>428</v>
      </c>
      <c r="C326" s="62" t="s">
        <v>448</v>
      </c>
      <c r="D326" s="63">
        <f>VLOOKUP($C326,NHLE!$A$1:$P$327,4,0)</f>
        <v>29</v>
      </c>
      <c r="E326" s="63">
        <f>VLOOKUP($C326,NHLE!$A$1:$P$327,5,0)</f>
        <v>35</v>
      </c>
      <c r="F326" s="63">
        <f>VLOOKUP($C326,NHLE!$A$1:$P$327,6,0)</f>
        <v>569</v>
      </c>
      <c r="G326" s="63">
        <f>VLOOKUP($C326,NHLE!$A$1:$P$327,7,0)</f>
        <v>633</v>
      </c>
      <c r="H326" s="63">
        <f>VLOOKUP($C326,NHLE!$A$1:$P$327,8,0)</f>
        <v>48</v>
      </c>
      <c r="I326" s="63">
        <f>VLOOKUP($C326,NHLE!$A$1:$P$327,9,0)</f>
        <v>0</v>
      </c>
      <c r="J326" s="63">
        <f>VLOOKUP($C326,NHLE!$A$1:$P$327,10,0)</f>
        <v>0</v>
      </c>
      <c r="K326" s="63">
        <f>VLOOKUP($C326,NHLE!$A$1:$P$327,11,0)</f>
        <v>2</v>
      </c>
      <c r="L326" s="63">
        <f>VLOOKUP($C326,NHLE!$A$1:$P$327,12,0)</f>
        <v>2</v>
      </c>
      <c r="M326" s="63">
        <f>VLOOKUP($C326,NHLE!$A$1:$P$327,13,0)</f>
        <v>0</v>
      </c>
      <c r="N326" s="63">
        <f>VLOOKUP($C326,NHLE!$A$1:$P$327,14,0)</f>
        <v>0</v>
      </c>
      <c r="O326" s="63">
        <f>VLOOKUP($C326,NHLE!$A$1:$P$327,15,0)</f>
        <v>1</v>
      </c>
      <c r="P326" s="63">
        <f>VLOOKUP($C326,NHLE!$A$1:$P$327,16,0)</f>
        <v>0</v>
      </c>
      <c r="Q326" s="64"/>
      <c r="R326" s="62">
        <f>VLOOKUP($C326,'HAR Stats'!$E$4:$L$386,2,0)</f>
        <v>4</v>
      </c>
      <c r="S326" s="62">
        <f>VLOOKUP($C326,'HAR Stats'!$E$4:$L$386,3,0)</f>
        <v>2</v>
      </c>
      <c r="T326" s="62">
        <f>VLOOKUP($C326,'HAR Stats'!$E$4:$L$386,4,0)</f>
        <v>16</v>
      </c>
      <c r="U326" s="62">
        <f>VLOOKUP($C326,'HAR Stats'!$E$4:$L$386,5,0)</f>
        <v>0</v>
      </c>
      <c r="V326" s="62">
        <f>VLOOKUP($C326,'HAR Stats'!$E$4:$L$386,6,0)</f>
        <v>0</v>
      </c>
      <c r="W326" s="62">
        <f>VLOOKUP($C326,'HAR Stats'!$E$4:$L$386,7,0)</f>
        <v>0</v>
      </c>
      <c r="X326" s="62">
        <f>VLOOKUP($C326,'HAR Stats'!$E$4:$L$386,8,0)</f>
        <v>2</v>
      </c>
      <c r="Y326" s="62">
        <f t="shared" si="5"/>
        <v>24</v>
      </c>
      <c r="Z326" s="62" t="s">
        <v>673</v>
      </c>
      <c r="AA326" s="63">
        <f>VLOOKUP($C326,'Planning Applications_LBCs'!$B$2:$G$345,2,0)</f>
        <v>733</v>
      </c>
      <c r="AB326" s="63">
        <f>VLOOKUP($C326,'Planning Applications_LBCs'!$B$2:$G$345,3,0)</f>
        <v>-0.12945368171021376</v>
      </c>
      <c r="AC326" s="63">
        <f>VLOOKUP($C326,'Planning Applications_LBCs'!$B$2:$G$345,4,0)</f>
        <v>28</v>
      </c>
      <c r="AD326" s="63">
        <f>VLOOKUP($C326,'Planning Applications_LBCs'!$B$2:$G$345,5,0)</f>
        <v>-0.41666666666666669</v>
      </c>
      <c r="AE326" s="63">
        <f>VLOOKUP($C326,'Planning Applications_LBCs'!$B$2:$G$345,6,0)</f>
        <v>0</v>
      </c>
      <c r="AF326" s="63">
        <f>VLOOKUP($C326,'LA Staffing'!$A:$D,2,0)</f>
        <v>0</v>
      </c>
      <c r="AG326" s="63" t="s">
        <v>1023</v>
      </c>
      <c r="AH326" s="99" t="str">
        <f>VLOOKUP($C326,'LA Staffing'!$A:$D,4,0)</f>
        <v>Advised by North Yorkshire</v>
      </c>
    </row>
    <row r="327" spans="1:34" ht="17.649999999999999" customHeight="1">
      <c r="A327" s="61" t="s">
        <v>419</v>
      </c>
      <c r="B327" s="61" t="s">
        <v>449</v>
      </c>
      <c r="C327" s="62" t="s">
        <v>450</v>
      </c>
      <c r="D327" s="63">
        <f>VLOOKUP($C327,NHLE!$A$1:$P$327,4,0)</f>
        <v>5</v>
      </c>
      <c r="E327" s="63">
        <f>VLOOKUP($C327,NHLE!$A$1:$P$327,5,0)</f>
        <v>67</v>
      </c>
      <c r="F327" s="63">
        <f>VLOOKUP($C327,NHLE!$A$1:$P$327,6,0)</f>
        <v>1097</v>
      </c>
      <c r="G327" s="63">
        <f>VLOOKUP($C327,NHLE!$A$1:$P$327,7,0)</f>
        <v>1169</v>
      </c>
      <c r="H327" s="63">
        <f>VLOOKUP($C327,NHLE!$A$1:$P$327,8,0)</f>
        <v>48</v>
      </c>
      <c r="I327" s="63">
        <f>VLOOKUP($C327,NHLE!$A$1:$P$327,9,0)</f>
        <v>0</v>
      </c>
      <c r="J327" s="63">
        <f>VLOOKUP($C327,NHLE!$A$1:$P$327,10,0)</f>
        <v>2</v>
      </c>
      <c r="K327" s="63">
        <f>VLOOKUP($C327,NHLE!$A$1:$P$327,11,0)</f>
        <v>9</v>
      </c>
      <c r="L327" s="63">
        <f>VLOOKUP($C327,NHLE!$A$1:$P$327,12,0)</f>
        <v>11</v>
      </c>
      <c r="M327" s="63">
        <f>VLOOKUP($C327,NHLE!$A$1:$P$327,13,0)</f>
        <v>0</v>
      </c>
      <c r="N327" s="63">
        <f>VLOOKUP($C327,NHLE!$A$1:$P$327,14,0)</f>
        <v>0</v>
      </c>
      <c r="O327" s="63">
        <f>VLOOKUP($C327,NHLE!$A$1:$P$327,15,0)</f>
        <v>0</v>
      </c>
      <c r="P327" s="63">
        <f>VLOOKUP($C327,NHLE!$A$1:$P$327,16,0)</f>
        <v>0</v>
      </c>
      <c r="Q327" s="64"/>
      <c r="R327" s="62">
        <f>VLOOKUP($C327,'HAR Stats'!$E$4:$L$386,2,0)</f>
        <v>7</v>
      </c>
      <c r="S327" s="62">
        <f>VLOOKUP($C327,'HAR Stats'!$E$4:$L$386,3,0)</f>
        <v>3</v>
      </c>
      <c r="T327" s="62">
        <f>VLOOKUP($C327,'HAR Stats'!$E$4:$L$386,4,0)</f>
        <v>6</v>
      </c>
      <c r="U327" s="62">
        <f>VLOOKUP($C327,'HAR Stats'!$E$4:$L$386,5,0)</f>
        <v>2</v>
      </c>
      <c r="V327" s="62">
        <f>VLOOKUP($C327,'HAR Stats'!$E$4:$L$386,6,0)</f>
        <v>0</v>
      </c>
      <c r="W327" s="62">
        <f>VLOOKUP($C327,'HAR Stats'!$E$4:$L$386,7,0)</f>
        <v>0</v>
      </c>
      <c r="X327" s="62">
        <f>VLOOKUP($C327,'HAR Stats'!$E$4:$L$386,8,0)</f>
        <v>5</v>
      </c>
      <c r="Y327" s="62">
        <f t="shared" si="5"/>
        <v>23</v>
      </c>
      <c r="Z327" s="62" t="s">
        <v>671</v>
      </c>
      <c r="AA327" s="63">
        <f>VLOOKUP($C327,'Planning Applications_LBCs'!$B$2:$G$345,2,0)</f>
        <v>2568</v>
      </c>
      <c r="AB327" s="63">
        <f>VLOOKUP($C327,'Planning Applications_LBCs'!$B$2:$G$345,3,0)</f>
        <v>1.5822784810126583E-2</v>
      </c>
      <c r="AC327" s="63">
        <f>VLOOKUP($C327,'Planning Applications_LBCs'!$B$2:$G$345,4,0)</f>
        <v>86</v>
      </c>
      <c r="AD327" s="63">
        <f>VLOOKUP($C327,'Planning Applications_LBCs'!$B$2:$G$345,5,0)</f>
        <v>-9.4736842105263161E-2</v>
      </c>
      <c r="AE327" s="63">
        <f>VLOOKUP($C327,'Planning Applications_LBCs'!$B$2:$G$345,6,0)</f>
        <v>1</v>
      </c>
      <c r="AF327" s="63">
        <f>VLOOKUP($C327,'LA Staffing'!$A:$D,2,0)</f>
        <v>2</v>
      </c>
      <c r="AG327" s="63" t="s">
        <v>1023</v>
      </c>
      <c r="AH327" s="99" t="str">
        <f>VLOOKUP($C327,'LA Staffing'!$A:$D,4,0)</f>
        <v>Advised by South Yorkshire Archaeology Service</v>
      </c>
    </row>
    <row r="328" spans="1:34" ht="17.649999999999999" customHeight="1">
      <c r="A328" s="61" t="s">
        <v>419</v>
      </c>
      <c r="B328" s="61" t="s">
        <v>451</v>
      </c>
      <c r="C328" s="62" t="s">
        <v>452</v>
      </c>
      <c r="D328" s="63">
        <f>VLOOKUP($C328,NHLE!$A$1:$P$327,4,0)</f>
        <v>25</v>
      </c>
      <c r="E328" s="63">
        <f>VLOOKUP($C328,NHLE!$A$1:$P$327,5,0)</f>
        <v>57</v>
      </c>
      <c r="F328" s="63">
        <f>VLOOKUP($C328,NHLE!$A$1:$P$327,6,0)</f>
        <v>655</v>
      </c>
      <c r="G328" s="63">
        <f>VLOOKUP($C328,NHLE!$A$1:$P$327,7,0)</f>
        <v>737</v>
      </c>
      <c r="H328" s="63">
        <f>VLOOKUP($C328,NHLE!$A$1:$P$327,8,0)</f>
        <v>25</v>
      </c>
      <c r="I328" s="63">
        <f>VLOOKUP($C328,NHLE!$A$1:$P$327,9,0)</f>
        <v>0</v>
      </c>
      <c r="J328" s="63">
        <f>VLOOKUP($C328,NHLE!$A$1:$P$327,10,0)</f>
        <v>1</v>
      </c>
      <c r="K328" s="63">
        <f>VLOOKUP($C328,NHLE!$A$1:$P$327,11,0)</f>
        <v>3</v>
      </c>
      <c r="L328" s="63">
        <f>VLOOKUP($C328,NHLE!$A$1:$P$327,12,0)</f>
        <v>4</v>
      </c>
      <c r="M328" s="63">
        <f>VLOOKUP($C328,NHLE!$A$1:$P$327,13,0)</f>
        <v>0</v>
      </c>
      <c r="N328" s="63">
        <f>VLOOKUP($C328,NHLE!$A$1:$P$327,14,0)</f>
        <v>0</v>
      </c>
      <c r="O328" s="63">
        <f>VLOOKUP($C328,NHLE!$A$1:$P$327,15,0)</f>
        <v>0</v>
      </c>
      <c r="P328" s="63">
        <f>VLOOKUP($C328,NHLE!$A$1:$P$327,16,0)</f>
        <v>0</v>
      </c>
      <c r="Q328" s="64"/>
      <c r="R328" s="62">
        <f>VLOOKUP($C328,'HAR Stats'!$E$4:$L$386,2,0)</f>
        <v>6</v>
      </c>
      <c r="S328" s="62">
        <f>VLOOKUP($C328,'HAR Stats'!$E$4:$L$386,3,0)</f>
        <v>1</v>
      </c>
      <c r="T328" s="62">
        <f>VLOOKUP($C328,'HAR Stats'!$E$4:$L$386,4,0)</f>
        <v>5</v>
      </c>
      <c r="U328" s="62">
        <f>VLOOKUP($C328,'HAR Stats'!$E$4:$L$386,5,0)</f>
        <v>0</v>
      </c>
      <c r="V328" s="62">
        <f>VLOOKUP($C328,'HAR Stats'!$E$4:$L$386,6,0)</f>
        <v>0</v>
      </c>
      <c r="W328" s="62">
        <f>VLOOKUP($C328,'HAR Stats'!$E$4:$L$386,7,0)</f>
        <v>0</v>
      </c>
      <c r="X328" s="62">
        <f>VLOOKUP($C328,'HAR Stats'!$E$4:$L$386,8,0)</f>
        <v>0</v>
      </c>
      <c r="Y328" s="62">
        <f t="shared" si="5"/>
        <v>12</v>
      </c>
      <c r="Z328" s="62" t="s">
        <v>673</v>
      </c>
      <c r="AA328" s="63">
        <f>VLOOKUP($C328,'Planning Applications_LBCs'!$B$2:$G$345,2,0)</f>
        <v>1614</v>
      </c>
      <c r="AB328" s="63">
        <f>VLOOKUP($C328,'Planning Applications_LBCs'!$B$2:$G$345,3,0)</f>
        <v>4.94148244473342E-2</v>
      </c>
      <c r="AC328" s="63">
        <f>VLOOKUP($C328,'Planning Applications_LBCs'!$B$2:$G$345,4,0)</f>
        <v>47</v>
      </c>
      <c r="AD328" s="63">
        <f>VLOOKUP($C328,'Planning Applications_LBCs'!$B$2:$G$345,5,0)</f>
        <v>-0.06</v>
      </c>
      <c r="AE328" s="63">
        <f>VLOOKUP($C328,'Planning Applications_LBCs'!$B$2:$G$345,6,0)</f>
        <v>4</v>
      </c>
      <c r="AF328" s="63">
        <f>VLOOKUP($C328,'LA Staffing'!$A:$D,2,0)</f>
        <v>2</v>
      </c>
      <c r="AG328" s="63" t="s">
        <v>1023</v>
      </c>
      <c r="AH328" s="99" t="str">
        <f>VLOOKUP($C328,'LA Staffing'!$A:$D,4,0)</f>
        <v>Advised by West Yorkshire</v>
      </c>
    </row>
    <row r="329" spans="1:34" ht="17.649999999999999" customHeight="1">
      <c r="A329" s="61" t="s">
        <v>419</v>
      </c>
      <c r="B329" s="61" t="s">
        <v>453</v>
      </c>
      <c r="C329" s="65" t="s">
        <v>454</v>
      </c>
      <c r="D329" s="99">
        <f>VLOOKUP($C329,NHLE!$A$1:$P$327,4,0)</f>
        <v>71</v>
      </c>
      <c r="E329" s="99">
        <f>VLOOKUP($C329,NHLE!$A$1:$P$327,5,0)</f>
        <v>171</v>
      </c>
      <c r="F329" s="99">
        <f>VLOOKUP($C329,NHLE!$A$1:$P$327,6,0)</f>
        <v>1360</v>
      </c>
      <c r="G329" s="99">
        <f>VLOOKUP($C329,NHLE!$A$1:$P$327,7,0)</f>
        <v>1602</v>
      </c>
      <c r="H329" s="99">
        <f>VLOOKUP($C329,NHLE!$A$1:$P$327,8,0)</f>
        <v>22</v>
      </c>
      <c r="I329" s="99">
        <f>VLOOKUP($C329,NHLE!$A$1:$P$327,9,0)</f>
        <v>0</v>
      </c>
      <c r="J329" s="99">
        <f>VLOOKUP($C329,NHLE!$A$1:$P$327,10,0)</f>
        <v>1</v>
      </c>
      <c r="K329" s="99">
        <f>VLOOKUP($C329,NHLE!$A$1:$P$327,11,0)</f>
        <v>3</v>
      </c>
      <c r="L329" s="99">
        <f>VLOOKUP($C329,NHLE!$A$1:$P$327,12,0)</f>
        <v>4</v>
      </c>
      <c r="M329" s="99">
        <f>VLOOKUP($C329,NHLE!$A$1:$P$327,13,0)</f>
        <v>0</v>
      </c>
      <c r="N329" s="99">
        <f>VLOOKUP($C329,NHLE!$A$1:$P$327,14,0)</f>
        <v>0</v>
      </c>
      <c r="O329" s="99">
        <f>VLOOKUP($C329,NHLE!$A$1:$P$327,15,0)</f>
        <v>0</v>
      </c>
      <c r="P329" s="99">
        <f>VLOOKUP($C329,NHLE!$A$1:$P$327,16,0)</f>
        <v>0</v>
      </c>
      <c r="Q329" s="100"/>
      <c r="R329" s="62">
        <f>VLOOKUP($C329,'HAR Stats'!$E$4:$L$386,2,0)</f>
        <v>1</v>
      </c>
      <c r="S329" s="62">
        <f>VLOOKUP($C329,'HAR Stats'!$E$4:$L$386,3,0)</f>
        <v>2</v>
      </c>
      <c r="T329" s="62">
        <f>VLOOKUP($C329,'HAR Stats'!$E$4:$L$386,4,0)</f>
        <v>0</v>
      </c>
      <c r="U329" s="62">
        <f>VLOOKUP($C329,'HAR Stats'!$E$4:$L$386,5,0)</f>
        <v>0</v>
      </c>
      <c r="V329" s="62">
        <f>VLOOKUP($C329,'HAR Stats'!$E$4:$L$386,6,0)</f>
        <v>0</v>
      </c>
      <c r="W329" s="62">
        <f>VLOOKUP($C329,'HAR Stats'!$E$4:$L$386,7,0)</f>
        <v>0</v>
      </c>
      <c r="X329" s="62">
        <f>VLOOKUP($C329,'HAR Stats'!$E$4:$L$386,8,0)</f>
        <v>0</v>
      </c>
      <c r="Y329" s="62">
        <f t="shared" si="5"/>
        <v>3</v>
      </c>
      <c r="Z329" s="65" t="s">
        <v>671</v>
      </c>
      <c r="AA329" s="63">
        <f>VLOOKUP($C329,'Planning Applications_LBCs'!$B$2:$G$345,2,0)</f>
        <v>1759</v>
      </c>
      <c r="AB329" s="63">
        <f>VLOOKUP($C329,'Planning Applications_LBCs'!$B$2:$G$345,3,0)</f>
        <v>7.5840978593272171E-2</v>
      </c>
      <c r="AC329" s="63">
        <f>VLOOKUP($C329,'Planning Applications_LBCs'!$B$2:$G$345,4,0)</f>
        <v>196</v>
      </c>
      <c r="AD329" s="63">
        <f>VLOOKUP($C329,'Planning Applications_LBCs'!$B$2:$G$345,5,0)</f>
        <v>0.13294797687861271</v>
      </c>
      <c r="AE329" s="63">
        <f>VLOOKUP($C329,'Planning Applications_LBCs'!$B$2:$G$345,6,0)</f>
        <v>0</v>
      </c>
      <c r="AF329" s="63">
        <f>VLOOKUP($C329,'LA Staffing'!$A:$D,2,0)</f>
        <v>2</v>
      </c>
      <c r="AG329" s="63" t="s">
        <v>1023</v>
      </c>
      <c r="AH329" s="99">
        <f>VLOOKUP($C329,'LA Staffing'!$A:$D,4,0)</f>
        <v>1.5</v>
      </c>
    </row>
  </sheetData>
  <sheetProtection selectLockedCells="1" selectUnlockedCells="1"/>
  <autoFilter ref="A3:AI329"/>
  <mergeCells count="5">
    <mergeCell ref="AF2:AH2"/>
    <mergeCell ref="D2:G2"/>
    <mergeCell ref="I2:L2"/>
    <mergeCell ref="M2:N2"/>
    <mergeCell ref="R2:Y2"/>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6"/>
  <sheetViews>
    <sheetView topLeftCell="A72" workbookViewId="0">
      <selection activeCell="C91" sqref="C91"/>
    </sheetView>
  </sheetViews>
  <sheetFormatPr defaultRowHeight="15"/>
  <cols>
    <col min="1" max="1" width="46" style="17" bestFit="1" customWidth="1"/>
    <col min="2" max="2" width="46" bestFit="1" customWidth="1"/>
    <col min="3" max="3" width="46" style="17" bestFit="1" customWidth="1"/>
  </cols>
  <sheetData>
    <row r="1" spans="1:3">
      <c r="A1" s="19" t="s">
        <v>562</v>
      </c>
      <c r="B1" s="14" t="s">
        <v>561</v>
      </c>
      <c r="C1" s="19" t="s">
        <v>562</v>
      </c>
    </row>
    <row r="2" spans="1:3">
      <c r="A2" s="20"/>
      <c r="B2" s="15"/>
      <c r="C2" s="20"/>
    </row>
    <row r="3" spans="1:3">
      <c r="A3" s="21" t="s">
        <v>158</v>
      </c>
      <c r="B3" s="15" t="s">
        <v>555</v>
      </c>
      <c r="C3" s="21" t="s">
        <v>158</v>
      </c>
    </row>
    <row r="4" spans="1:3">
      <c r="A4" s="21" t="s">
        <v>171</v>
      </c>
      <c r="B4" s="15" t="s">
        <v>171</v>
      </c>
      <c r="C4" s="21" t="s">
        <v>171</v>
      </c>
    </row>
    <row r="5" spans="1:3">
      <c r="A5" s="22"/>
      <c r="B5" s="15"/>
      <c r="C5" s="22"/>
    </row>
    <row r="6" spans="1:3">
      <c r="A6" s="22" t="s">
        <v>162</v>
      </c>
      <c r="B6" s="15" t="s">
        <v>162</v>
      </c>
      <c r="C6" s="22" t="s">
        <v>162</v>
      </c>
    </row>
    <row r="7" spans="1:3">
      <c r="A7" s="21" t="s">
        <v>168</v>
      </c>
      <c r="B7" s="15" t="s">
        <v>168</v>
      </c>
      <c r="C7" s="21" t="s">
        <v>168</v>
      </c>
    </row>
    <row r="8" spans="1:3">
      <c r="A8" s="22" t="s">
        <v>170</v>
      </c>
      <c r="B8" s="15" t="s">
        <v>170</v>
      </c>
      <c r="C8" s="22" t="s">
        <v>170</v>
      </c>
    </row>
    <row r="9" spans="1:3">
      <c r="A9" s="22" t="s">
        <v>175</v>
      </c>
      <c r="B9" s="15" t="s">
        <v>175</v>
      </c>
      <c r="C9" s="22" t="s">
        <v>175</v>
      </c>
    </row>
    <row r="10" spans="1:3">
      <c r="A10" s="22" t="s">
        <v>179</v>
      </c>
      <c r="B10" s="15" t="s">
        <v>179</v>
      </c>
      <c r="C10" s="22" t="s">
        <v>179</v>
      </c>
    </row>
    <row r="11" spans="1:3">
      <c r="A11" s="22"/>
      <c r="B11" s="15"/>
      <c r="C11" s="22"/>
    </row>
    <row r="12" spans="1:3">
      <c r="A12" s="22" t="s">
        <v>160</v>
      </c>
      <c r="B12" s="15" t="s">
        <v>160</v>
      </c>
      <c r="C12" s="22" t="s">
        <v>160</v>
      </c>
    </row>
    <row r="13" spans="1:3">
      <c r="A13" s="22" t="s">
        <v>164</v>
      </c>
      <c r="B13" s="15" t="s">
        <v>164</v>
      </c>
      <c r="C13" s="22" t="s">
        <v>164</v>
      </c>
    </row>
    <row r="14" spans="1:3">
      <c r="A14" s="22" t="s">
        <v>166</v>
      </c>
      <c r="B14" s="15" t="s">
        <v>166</v>
      </c>
      <c r="C14" s="22" t="s">
        <v>166</v>
      </c>
    </row>
    <row r="15" spans="1:3">
      <c r="A15" s="21" t="s">
        <v>173</v>
      </c>
      <c r="B15" s="15" t="s">
        <v>556</v>
      </c>
      <c r="C15" s="21" t="s">
        <v>173</v>
      </c>
    </row>
    <row r="16" spans="1:3">
      <c r="A16" s="21" t="s">
        <v>177</v>
      </c>
      <c r="B16" s="15" t="s">
        <v>177</v>
      </c>
      <c r="C16" s="21" t="s">
        <v>177</v>
      </c>
    </row>
    <row r="17" spans="1:3">
      <c r="A17" s="22"/>
      <c r="B17" s="15"/>
      <c r="C17" s="22"/>
    </row>
    <row r="18" spans="1:3">
      <c r="A18" s="22"/>
      <c r="B18" s="15"/>
      <c r="C18" s="22"/>
    </row>
    <row r="19" spans="1:3">
      <c r="A19" s="22" t="s">
        <v>196</v>
      </c>
      <c r="B19" s="15" t="s">
        <v>196</v>
      </c>
      <c r="C19" s="22" t="s">
        <v>196</v>
      </c>
    </row>
    <row r="20" spans="1:3">
      <c r="A20" s="22" t="s">
        <v>198</v>
      </c>
      <c r="B20" s="15" t="s">
        <v>198</v>
      </c>
      <c r="C20" s="22" t="s">
        <v>198</v>
      </c>
    </row>
    <row r="21" spans="1:3">
      <c r="A21" s="22" t="s">
        <v>204</v>
      </c>
      <c r="B21" s="15" t="s">
        <v>204</v>
      </c>
      <c r="C21" s="22" t="s">
        <v>204</v>
      </c>
    </row>
    <row r="22" spans="1:3">
      <c r="A22" s="22" t="s">
        <v>236</v>
      </c>
      <c r="B22" s="15" t="s">
        <v>236</v>
      </c>
      <c r="C22" s="22" t="s">
        <v>236</v>
      </c>
    </row>
    <row r="23" spans="1:3">
      <c r="A23" s="22"/>
      <c r="B23" s="15"/>
      <c r="C23" s="22"/>
    </row>
    <row r="24" spans="1:3">
      <c r="A24" s="21" t="s">
        <v>182</v>
      </c>
      <c r="B24" s="15" t="s">
        <v>182</v>
      </c>
      <c r="C24" s="21" t="s">
        <v>182</v>
      </c>
    </row>
    <row r="25" spans="1:3">
      <c r="A25" s="22" t="s">
        <v>183</v>
      </c>
      <c r="B25" s="15" t="s">
        <v>183</v>
      </c>
      <c r="C25" s="22" t="s">
        <v>183</v>
      </c>
    </row>
    <row r="26" spans="1:3">
      <c r="A26" s="22" t="s">
        <v>194</v>
      </c>
      <c r="B26" s="15" t="s">
        <v>194</v>
      </c>
      <c r="C26" s="22" t="s">
        <v>194</v>
      </c>
    </row>
    <row r="27" spans="1:3">
      <c r="A27" s="21" t="s">
        <v>200</v>
      </c>
      <c r="B27" s="15" t="s">
        <v>200</v>
      </c>
      <c r="C27" s="21" t="s">
        <v>200</v>
      </c>
    </row>
    <row r="28" spans="1:3">
      <c r="A28" s="21" t="s">
        <v>201</v>
      </c>
      <c r="B28" s="15" t="s">
        <v>201</v>
      </c>
      <c r="C28" s="21" t="s">
        <v>201</v>
      </c>
    </row>
    <row r="29" spans="1:3">
      <c r="A29" s="21" t="s">
        <v>225</v>
      </c>
      <c r="B29" s="15" t="s">
        <v>225</v>
      </c>
      <c r="C29" s="21" t="s">
        <v>225</v>
      </c>
    </row>
    <row r="30" spans="1:3">
      <c r="A30" s="22"/>
      <c r="B30" s="15"/>
      <c r="C30" s="22"/>
    </row>
    <row r="31" spans="1:3">
      <c r="A31" s="22" t="s">
        <v>189</v>
      </c>
      <c r="B31" s="15" t="s">
        <v>189</v>
      </c>
      <c r="C31" s="22" t="s">
        <v>189</v>
      </c>
    </row>
    <row r="32" spans="1:3">
      <c r="A32" s="22" t="s">
        <v>193</v>
      </c>
      <c r="B32" s="15" t="s">
        <v>193</v>
      </c>
      <c r="C32" s="22" t="s">
        <v>193</v>
      </c>
    </row>
    <row r="33" spans="1:3">
      <c r="A33" s="22" t="s">
        <v>212</v>
      </c>
      <c r="B33" s="15" t="s">
        <v>212</v>
      </c>
      <c r="C33" s="22" t="s">
        <v>212</v>
      </c>
    </row>
    <row r="34" spans="1:3">
      <c r="A34" s="21" t="s">
        <v>214</v>
      </c>
      <c r="B34" s="15" t="s">
        <v>214</v>
      </c>
      <c r="C34" s="21" t="s">
        <v>214</v>
      </c>
    </row>
    <row r="35" spans="1:3">
      <c r="A35" s="22" t="s">
        <v>219</v>
      </c>
      <c r="B35" s="15" t="s">
        <v>219</v>
      </c>
      <c r="C35" s="22" t="s">
        <v>219</v>
      </c>
    </row>
    <row r="36" spans="1:3">
      <c r="A36" s="22" t="s">
        <v>222</v>
      </c>
      <c r="B36" s="15" t="s">
        <v>222</v>
      </c>
      <c r="C36" s="22" t="s">
        <v>222</v>
      </c>
    </row>
    <row r="37" spans="1:3">
      <c r="A37" s="22" t="s">
        <v>230</v>
      </c>
      <c r="B37" s="15" t="s">
        <v>230</v>
      </c>
      <c r="C37" s="22" t="s">
        <v>230</v>
      </c>
    </row>
    <row r="38" spans="1:3">
      <c r="A38" s="22" t="s">
        <v>232</v>
      </c>
      <c r="B38" s="15" t="s">
        <v>232</v>
      </c>
      <c r="C38" s="22" t="s">
        <v>232</v>
      </c>
    </row>
    <row r="39" spans="1:3">
      <c r="A39" s="22" t="s">
        <v>234</v>
      </c>
      <c r="B39" s="15" t="s">
        <v>234</v>
      </c>
      <c r="C39" s="22" t="s">
        <v>234</v>
      </c>
    </row>
    <row r="40" spans="1:3">
      <c r="A40" s="22" t="s">
        <v>239</v>
      </c>
      <c r="B40" s="15" t="s">
        <v>239</v>
      </c>
      <c r="C40" s="22" t="s">
        <v>239</v>
      </c>
    </row>
    <row r="41" spans="1:3">
      <c r="A41" s="22"/>
      <c r="B41" s="15"/>
      <c r="C41" s="22"/>
    </row>
    <row r="42" spans="1:3">
      <c r="A42" s="22" t="s">
        <v>185</v>
      </c>
      <c r="B42" s="15" t="s">
        <v>185</v>
      </c>
      <c r="C42" s="22" t="s">
        <v>185</v>
      </c>
    </row>
    <row r="43" spans="1:3">
      <c r="A43" s="22" t="s">
        <v>187</v>
      </c>
      <c r="B43" s="15" t="s">
        <v>187</v>
      </c>
      <c r="C43" s="22" t="s">
        <v>187</v>
      </c>
    </row>
    <row r="44" spans="1:3">
      <c r="A44" s="22"/>
      <c r="C44" s="22"/>
    </row>
    <row r="45" spans="1:3">
      <c r="A45" s="22" t="s">
        <v>191</v>
      </c>
      <c r="B45" s="15" t="s">
        <v>191</v>
      </c>
      <c r="C45" s="22" t="s">
        <v>191</v>
      </c>
    </row>
    <row r="46" spans="1:3">
      <c r="A46" s="22" t="s">
        <v>199</v>
      </c>
      <c r="B46" s="15" t="s">
        <v>199</v>
      </c>
      <c r="C46" s="22" t="s">
        <v>199</v>
      </c>
    </row>
    <row r="47" spans="1:3">
      <c r="A47" s="22" t="s">
        <v>202</v>
      </c>
      <c r="B47" s="15" t="s">
        <v>202</v>
      </c>
      <c r="C47" s="22" t="s">
        <v>202</v>
      </c>
    </row>
    <row r="48" spans="1:3">
      <c r="A48" s="22" t="s">
        <v>205</v>
      </c>
      <c r="B48" s="15" t="s">
        <v>205</v>
      </c>
      <c r="C48" s="22" t="s">
        <v>205</v>
      </c>
    </row>
    <row r="49" spans="1:3">
      <c r="A49" s="22" t="s">
        <v>208</v>
      </c>
      <c r="B49" s="15" t="s">
        <v>208</v>
      </c>
      <c r="C49" s="22" t="s">
        <v>208</v>
      </c>
    </row>
    <row r="50" spans="1:3">
      <c r="A50" s="22" t="s">
        <v>215</v>
      </c>
      <c r="B50" s="15" t="s">
        <v>215</v>
      </c>
      <c r="C50" s="22" t="s">
        <v>215</v>
      </c>
    </row>
    <row r="51" spans="1:3">
      <c r="A51" s="22" t="s">
        <v>216</v>
      </c>
      <c r="B51" s="15" t="s">
        <v>216</v>
      </c>
      <c r="C51" s="22" t="s">
        <v>216</v>
      </c>
    </row>
    <row r="52" spans="1:3">
      <c r="A52" s="22" t="s">
        <v>217</v>
      </c>
      <c r="B52" s="15" t="s">
        <v>217</v>
      </c>
      <c r="C52" s="22" t="s">
        <v>217</v>
      </c>
    </row>
    <row r="53" spans="1:3">
      <c r="A53" s="22" t="s">
        <v>220</v>
      </c>
      <c r="B53" s="15" t="s">
        <v>220</v>
      </c>
      <c r="C53" s="22" t="s">
        <v>220</v>
      </c>
    </row>
    <row r="54" spans="1:3">
      <c r="A54" s="22" t="s">
        <v>226</v>
      </c>
      <c r="B54" s="15" t="s">
        <v>226</v>
      </c>
      <c r="C54" s="22" t="s">
        <v>226</v>
      </c>
    </row>
    <row r="55" spans="1:3">
      <c r="A55" s="22" t="s">
        <v>237</v>
      </c>
      <c r="B55" s="15" t="s">
        <v>237</v>
      </c>
      <c r="C55" s="22" t="s">
        <v>237</v>
      </c>
    </row>
    <row r="56" spans="1:3">
      <c r="A56" s="22" t="s">
        <v>242</v>
      </c>
      <c r="B56" s="15" t="s">
        <v>242</v>
      </c>
      <c r="C56" s="22" t="s">
        <v>242</v>
      </c>
    </row>
    <row r="57" spans="1:3">
      <c r="A57" s="22"/>
      <c r="B57" s="15"/>
      <c r="C57" s="22"/>
    </row>
    <row r="58" spans="1:3">
      <c r="A58" s="22" t="s">
        <v>207</v>
      </c>
      <c r="B58" s="15" t="s">
        <v>207</v>
      </c>
      <c r="C58" s="22" t="s">
        <v>207</v>
      </c>
    </row>
    <row r="59" spans="1:3">
      <c r="A59" s="22" t="s">
        <v>210</v>
      </c>
      <c r="B59" s="15" t="s">
        <v>210</v>
      </c>
      <c r="C59" s="22" t="s">
        <v>210</v>
      </c>
    </row>
    <row r="60" spans="1:3">
      <c r="A60" s="22" t="s">
        <v>224</v>
      </c>
      <c r="B60" s="15" t="s">
        <v>224</v>
      </c>
      <c r="C60" s="22" t="s">
        <v>224</v>
      </c>
    </row>
    <row r="61" spans="1:3">
      <c r="A61" s="21" t="s">
        <v>228</v>
      </c>
      <c r="B61" s="15" t="s">
        <v>228</v>
      </c>
      <c r="C61" s="21" t="s">
        <v>228</v>
      </c>
    </row>
    <row r="62" spans="1:3">
      <c r="A62" s="22" t="s">
        <v>241</v>
      </c>
      <c r="B62" s="15" t="s">
        <v>241</v>
      </c>
      <c r="C62" s="22" t="s">
        <v>241</v>
      </c>
    </row>
    <row r="63" spans="1:3">
      <c r="A63" s="20"/>
      <c r="B63" s="15"/>
      <c r="C63" s="20"/>
    </row>
    <row r="64" spans="1:3">
      <c r="A64" s="22"/>
      <c r="B64" s="15"/>
      <c r="C64" s="22"/>
    </row>
    <row r="65" spans="1:3">
      <c r="A65" s="21" t="s">
        <v>432</v>
      </c>
      <c r="B65" s="15" t="s">
        <v>432</v>
      </c>
      <c r="C65" s="21" t="s">
        <v>432</v>
      </c>
    </row>
    <row r="66" spans="1:3">
      <c r="A66" s="21" t="s">
        <v>427</v>
      </c>
      <c r="B66" s="15" t="s">
        <v>539</v>
      </c>
      <c r="C66" s="21" t="s">
        <v>427</v>
      </c>
    </row>
    <row r="67" spans="1:3">
      <c r="A67" s="22"/>
      <c r="B67" s="15"/>
      <c r="C67" s="22"/>
    </row>
    <row r="68" spans="1:3">
      <c r="A68" s="21" t="s">
        <v>440</v>
      </c>
      <c r="B68" s="15" t="s">
        <v>440</v>
      </c>
      <c r="C68" s="21" t="s">
        <v>440</v>
      </c>
    </row>
    <row r="69" spans="1:3">
      <c r="A69" s="21" t="s">
        <v>442</v>
      </c>
      <c r="B69" s="15" t="s">
        <v>442</v>
      </c>
      <c r="C69" s="21" t="s">
        <v>442</v>
      </c>
    </row>
    <row r="70" spans="1:3">
      <c r="A70" s="22"/>
      <c r="B70" s="15"/>
      <c r="C70" s="22"/>
    </row>
    <row r="71" spans="1:3">
      <c r="A71" s="21" t="s">
        <v>454</v>
      </c>
      <c r="B71" s="15" t="s">
        <v>454</v>
      </c>
      <c r="C71" s="21" t="s">
        <v>454</v>
      </c>
    </row>
    <row r="72" spans="1:3">
      <c r="A72" s="21" t="s">
        <v>429</v>
      </c>
      <c r="B72" s="15" t="s">
        <v>429</v>
      </c>
      <c r="C72" s="21" t="s">
        <v>429</v>
      </c>
    </row>
    <row r="73" spans="1:3">
      <c r="A73" s="21" t="s">
        <v>433</v>
      </c>
      <c r="B73" s="15" t="s">
        <v>433</v>
      </c>
      <c r="C73" s="21" t="s">
        <v>433</v>
      </c>
    </row>
    <row r="74" spans="1:3">
      <c r="A74" s="21" t="s">
        <v>434</v>
      </c>
      <c r="B74" s="15" t="s">
        <v>434</v>
      </c>
      <c r="C74" s="21" t="s">
        <v>434</v>
      </c>
    </row>
    <row r="75" spans="1:3">
      <c r="A75" s="21" t="s">
        <v>443</v>
      </c>
      <c r="B75" s="15" t="s">
        <v>443</v>
      </c>
      <c r="C75" s="21" t="s">
        <v>443</v>
      </c>
    </row>
    <row r="76" spans="1:3">
      <c r="A76" s="21" t="s">
        <v>446</v>
      </c>
      <c r="B76" s="15" t="s">
        <v>540</v>
      </c>
      <c r="C76" s="21" t="s">
        <v>446</v>
      </c>
    </row>
    <row r="77" spans="1:3">
      <c r="A77" s="21" t="s">
        <v>447</v>
      </c>
      <c r="B77" s="15" t="s">
        <v>447</v>
      </c>
      <c r="C77" s="21" t="s">
        <v>447</v>
      </c>
    </row>
    <row r="78" spans="1:3">
      <c r="A78" s="21" t="s">
        <v>448</v>
      </c>
      <c r="B78" s="15" t="s">
        <v>448</v>
      </c>
      <c r="C78" s="21" t="s">
        <v>448</v>
      </c>
    </row>
    <row r="79" spans="1:3">
      <c r="A79" s="22"/>
      <c r="B79" s="15"/>
      <c r="C79" s="22"/>
    </row>
    <row r="80" spans="1:3">
      <c r="A80" s="21" t="s">
        <v>421</v>
      </c>
      <c r="B80" s="15" t="s">
        <v>421</v>
      </c>
      <c r="C80" s="21" t="s">
        <v>421</v>
      </c>
    </row>
    <row r="81" spans="1:3">
      <c r="A81" s="21" t="s">
        <v>431</v>
      </c>
      <c r="B81" s="15" t="s">
        <v>431</v>
      </c>
      <c r="C81" s="21" t="s">
        <v>431</v>
      </c>
    </row>
    <row r="82" spans="1:3">
      <c r="A82" s="21" t="s">
        <v>445</v>
      </c>
      <c r="B82" s="15" t="s">
        <v>445</v>
      </c>
      <c r="C82" s="21" t="s">
        <v>445</v>
      </c>
    </row>
    <row r="83" spans="1:3">
      <c r="A83" s="21" t="s">
        <v>450</v>
      </c>
      <c r="B83" s="15" t="s">
        <v>450</v>
      </c>
      <c r="C83" s="21" t="s">
        <v>450</v>
      </c>
    </row>
    <row r="84" spans="1:3">
      <c r="A84" s="22"/>
      <c r="B84" s="15"/>
      <c r="C84" s="22"/>
    </row>
    <row r="85" spans="1:3">
      <c r="A85" s="21" t="s">
        <v>423</v>
      </c>
      <c r="B85" s="15" t="s">
        <v>423</v>
      </c>
      <c r="C85" s="21" t="s">
        <v>423</v>
      </c>
    </row>
    <row r="86" spans="1:3">
      <c r="A86" s="22" t="s">
        <v>425</v>
      </c>
      <c r="B86" s="15" t="s">
        <v>425</v>
      </c>
      <c r="C86" s="22" t="s">
        <v>425</v>
      </c>
    </row>
    <row r="87" spans="1:3">
      <c r="A87" s="21" t="s">
        <v>436</v>
      </c>
      <c r="B87" s="15" t="s">
        <v>436</v>
      </c>
      <c r="C87" s="21" t="s">
        <v>436</v>
      </c>
    </row>
    <row r="88" spans="1:3">
      <c r="A88" s="21" t="s">
        <v>438</v>
      </c>
      <c r="B88" s="15" t="s">
        <v>438</v>
      </c>
      <c r="C88" s="21" t="s">
        <v>438</v>
      </c>
    </row>
    <row r="89" spans="1:3">
      <c r="A89" s="22" t="s">
        <v>452</v>
      </c>
      <c r="B89" s="15" t="s">
        <v>452</v>
      </c>
      <c r="C89" s="22" t="s">
        <v>452</v>
      </c>
    </row>
    <row r="90" spans="1:3">
      <c r="A90" s="22"/>
      <c r="B90" s="15"/>
      <c r="C90" s="22"/>
    </row>
    <row r="91" spans="1:3">
      <c r="A91" s="21" t="s">
        <v>387</v>
      </c>
      <c r="B91" s="15" t="s">
        <v>538</v>
      </c>
      <c r="C91" s="21" t="s">
        <v>387</v>
      </c>
    </row>
    <row r="92" spans="1:3">
      <c r="A92" s="22"/>
      <c r="B92" s="15"/>
      <c r="C92" s="22"/>
    </row>
    <row r="93" spans="1:3">
      <c r="A93" s="22" t="s">
        <v>403</v>
      </c>
      <c r="B93" s="15" t="s">
        <v>403</v>
      </c>
      <c r="C93" s="22" t="s">
        <v>403</v>
      </c>
    </row>
    <row r="94" spans="1:3">
      <c r="A94" s="22" t="s">
        <v>412</v>
      </c>
      <c r="B94" s="15" t="s">
        <v>412</v>
      </c>
      <c r="C94" s="22" t="s">
        <v>412</v>
      </c>
    </row>
    <row r="95" spans="1:3">
      <c r="A95" s="22"/>
      <c r="B95" s="15"/>
      <c r="C95" s="22"/>
    </row>
    <row r="96" spans="1:3">
      <c r="A96" s="22" t="s">
        <v>382</v>
      </c>
      <c r="B96" s="15" t="s">
        <v>382</v>
      </c>
      <c r="C96" s="22" t="s">
        <v>382</v>
      </c>
    </row>
    <row r="97" spans="1:3">
      <c r="A97" s="22" t="s">
        <v>392</v>
      </c>
      <c r="B97" s="15" t="s">
        <v>392</v>
      </c>
      <c r="C97" s="22" t="s">
        <v>392</v>
      </c>
    </row>
    <row r="98" spans="1:3">
      <c r="A98" s="22" t="s">
        <v>393</v>
      </c>
      <c r="B98" s="15" t="s">
        <v>393</v>
      </c>
      <c r="C98" s="22" t="s">
        <v>393</v>
      </c>
    </row>
    <row r="99" spans="1:3">
      <c r="A99" s="21" t="s">
        <v>395</v>
      </c>
      <c r="B99" s="15" t="s">
        <v>395</v>
      </c>
      <c r="C99" s="21" t="s">
        <v>395</v>
      </c>
    </row>
    <row r="100" spans="1:3">
      <c r="A100" s="22" t="s">
        <v>408</v>
      </c>
      <c r="B100" s="15" t="s">
        <v>408</v>
      </c>
      <c r="C100" s="22" t="s">
        <v>408</v>
      </c>
    </row>
    <row r="101" spans="1:3">
      <c r="A101" s="22" t="s">
        <v>407</v>
      </c>
      <c r="B101" s="15" t="s">
        <v>407</v>
      </c>
      <c r="C101" s="22" t="s">
        <v>407</v>
      </c>
    </row>
    <row r="102" spans="1:3">
      <c r="A102" s="22" t="s">
        <v>406</v>
      </c>
      <c r="B102" s="15" t="s">
        <v>406</v>
      </c>
      <c r="C102" s="22" t="s">
        <v>406</v>
      </c>
    </row>
    <row r="103" spans="1:3">
      <c r="A103" s="21" t="s">
        <v>384</v>
      </c>
      <c r="B103" s="15" t="s">
        <v>541</v>
      </c>
      <c r="C103" s="21" t="s">
        <v>384</v>
      </c>
    </row>
    <row r="104" spans="1:3">
      <c r="A104" s="22" t="s">
        <v>410</v>
      </c>
      <c r="B104" s="15" t="s">
        <v>410</v>
      </c>
      <c r="C104" s="22" t="s">
        <v>410</v>
      </c>
    </row>
    <row r="105" spans="1:3">
      <c r="A105" s="22"/>
      <c r="B105" s="15"/>
      <c r="C105" s="22"/>
    </row>
    <row r="106" spans="1:3">
      <c r="A106" s="22" t="s">
        <v>397</v>
      </c>
      <c r="B106" s="15" t="s">
        <v>397</v>
      </c>
      <c r="C106" s="22" t="s">
        <v>397</v>
      </c>
    </row>
    <row r="107" spans="1:3">
      <c r="A107" s="22" t="s">
        <v>398</v>
      </c>
      <c r="B107" s="15" t="s">
        <v>398</v>
      </c>
      <c r="C107" s="22" t="s">
        <v>398</v>
      </c>
    </row>
    <row r="108" spans="1:3">
      <c r="A108" s="22" t="s">
        <v>400</v>
      </c>
      <c r="B108" s="15" t="s">
        <v>400</v>
      </c>
      <c r="C108" s="22" t="s">
        <v>400</v>
      </c>
    </row>
    <row r="109" spans="1:3">
      <c r="A109" s="22" t="s">
        <v>409</v>
      </c>
      <c r="B109" s="15" t="s">
        <v>409</v>
      </c>
      <c r="C109" s="22" t="s">
        <v>409</v>
      </c>
    </row>
    <row r="110" spans="1:3">
      <c r="A110" s="22" t="s">
        <v>415</v>
      </c>
      <c r="B110" s="15" t="s">
        <v>415</v>
      </c>
      <c r="C110" s="22" t="s">
        <v>415</v>
      </c>
    </row>
    <row r="111" spans="1:3">
      <c r="A111" s="22"/>
      <c r="B111" s="15"/>
      <c r="C111" s="22"/>
    </row>
    <row r="112" spans="1:3">
      <c r="A112" s="22" t="s">
        <v>378</v>
      </c>
      <c r="B112" s="15" t="s">
        <v>378</v>
      </c>
      <c r="C112" s="22" t="s">
        <v>378</v>
      </c>
    </row>
    <row r="113" spans="1:3">
      <c r="A113" s="22" t="s">
        <v>389</v>
      </c>
      <c r="B113" s="15" t="s">
        <v>389</v>
      </c>
      <c r="C113" s="22" t="s">
        <v>389</v>
      </c>
    </row>
    <row r="114" spans="1:3">
      <c r="A114" s="22" t="s">
        <v>391</v>
      </c>
      <c r="B114" s="15" t="s">
        <v>391</v>
      </c>
      <c r="C114" s="22" t="s">
        <v>391</v>
      </c>
    </row>
    <row r="115" spans="1:3">
      <c r="A115" s="22" t="s">
        <v>402</v>
      </c>
      <c r="B115" s="15" t="s">
        <v>402</v>
      </c>
      <c r="C115" s="22" t="s">
        <v>402</v>
      </c>
    </row>
    <row r="116" spans="1:3">
      <c r="A116" s="22" t="s">
        <v>405</v>
      </c>
      <c r="B116" s="15" t="s">
        <v>405</v>
      </c>
      <c r="C116" s="22" t="s">
        <v>405</v>
      </c>
    </row>
    <row r="117" spans="1:3">
      <c r="A117" s="22" t="s">
        <v>414</v>
      </c>
      <c r="B117" s="15" t="s">
        <v>414</v>
      </c>
      <c r="C117" s="22" t="s">
        <v>414</v>
      </c>
    </row>
    <row r="118" spans="1:3">
      <c r="A118" s="21" t="s">
        <v>386</v>
      </c>
      <c r="B118" s="15" t="s">
        <v>529</v>
      </c>
      <c r="C118" s="21" t="s">
        <v>386</v>
      </c>
    </row>
    <row r="119" spans="1:3">
      <c r="A119" s="22"/>
      <c r="B119" s="15"/>
      <c r="C119" s="22"/>
    </row>
    <row r="120" spans="1:3">
      <c r="A120" s="22" t="s">
        <v>380</v>
      </c>
      <c r="B120" s="15" t="s">
        <v>380</v>
      </c>
      <c r="C120" s="22" t="s">
        <v>380</v>
      </c>
    </row>
    <row r="121" spans="1:3">
      <c r="A121" s="22" t="s">
        <v>394</v>
      </c>
      <c r="B121" s="15" t="s">
        <v>394</v>
      </c>
      <c r="C121" s="22" t="s">
        <v>394</v>
      </c>
    </row>
    <row r="122" spans="1:3">
      <c r="A122" s="22" t="s">
        <v>399</v>
      </c>
      <c r="B122" s="15" t="s">
        <v>399</v>
      </c>
      <c r="C122" s="22" t="s">
        <v>399</v>
      </c>
    </row>
    <row r="123" spans="1:3">
      <c r="A123" s="22" t="s">
        <v>416</v>
      </c>
      <c r="B123" s="15" t="s">
        <v>416</v>
      </c>
      <c r="C123" s="22" t="s">
        <v>416</v>
      </c>
    </row>
    <row r="124" spans="1:3">
      <c r="A124" s="22" t="s">
        <v>417</v>
      </c>
      <c r="B124" s="15" t="s">
        <v>417</v>
      </c>
      <c r="C124" s="22" t="s">
        <v>417</v>
      </c>
    </row>
    <row r="125" spans="1:3">
      <c r="A125" s="22" t="s">
        <v>418</v>
      </c>
      <c r="B125" s="15" t="s">
        <v>418</v>
      </c>
      <c r="C125" s="22" t="s">
        <v>418</v>
      </c>
    </row>
    <row r="126" spans="1:3">
      <c r="A126" s="20"/>
      <c r="B126" s="15"/>
      <c r="C126" s="20"/>
    </row>
    <row r="127" spans="1:3">
      <c r="A127" s="22"/>
      <c r="B127" s="15"/>
      <c r="C127" s="22"/>
    </row>
    <row r="128" spans="1:3">
      <c r="A128" s="22" t="s">
        <v>17</v>
      </c>
      <c r="B128" s="15" t="s">
        <v>17</v>
      </c>
      <c r="C128" s="22" t="s">
        <v>17</v>
      </c>
    </row>
    <row r="129" spans="1:3">
      <c r="A129" s="22" t="s">
        <v>23</v>
      </c>
      <c r="B129" s="15" t="s">
        <v>23</v>
      </c>
      <c r="C129" s="22" t="s">
        <v>23</v>
      </c>
    </row>
    <row r="130" spans="1:3">
      <c r="A130" s="22" t="s">
        <v>28</v>
      </c>
      <c r="B130" s="15" t="s">
        <v>28</v>
      </c>
      <c r="C130" s="22" t="s">
        <v>28</v>
      </c>
    </row>
    <row r="131" spans="1:3">
      <c r="A131" s="21" t="s">
        <v>30</v>
      </c>
      <c r="B131" s="15" t="s">
        <v>542</v>
      </c>
      <c r="C131" s="21" t="s">
        <v>30</v>
      </c>
    </row>
    <row r="132" spans="1:3">
      <c r="A132" s="22" t="s">
        <v>38</v>
      </c>
      <c r="B132" s="15" t="s">
        <v>38</v>
      </c>
      <c r="C132" s="22" t="s">
        <v>38</v>
      </c>
    </row>
    <row r="133" spans="1:3">
      <c r="A133" s="22" t="s">
        <v>41</v>
      </c>
      <c r="B133" s="15" t="s">
        <v>41</v>
      </c>
      <c r="C133" s="22" t="s">
        <v>41</v>
      </c>
    </row>
    <row r="134" spans="1:3">
      <c r="A134" s="22" t="s">
        <v>44</v>
      </c>
      <c r="B134" s="15" t="s">
        <v>44</v>
      </c>
      <c r="C134" s="22" t="s">
        <v>44</v>
      </c>
    </row>
    <row r="135" spans="1:3">
      <c r="A135" s="22" t="s">
        <v>51</v>
      </c>
      <c r="B135" s="15" t="s">
        <v>51</v>
      </c>
      <c r="C135" s="22" t="s">
        <v>51</v>
      </c>
    </row>
    <row r="136" spans="1:3">
      <c r="A136" s="22" t="s">
        <v>58</v>
      </c>
      <c r="B136" s="15" t="s">
        <v>58</v>
      </c>
      <c r="C136" s="22" t="s">
        <v>58</v>
      </c>
    </row>
    <row r="137" spans="1:3">
      <c r="A137" s="22"/>
      <c r="B137" s="15"/>
      <c r="C137" s="22"/>
    </row>
    <row r="138" spans="1:3">
      <c r="A138" s="22" t="s">
        <v>22</v>
      </c>
      <c r="B138" s="15" t="s">
        <v>22</v>
      </c>
      <c r="C138" s="22" t="s">
        <v>22</v>
      </c>
    </row>
    <row r="139" spans="1:3">
      <c r="A139" s="22" t="s">
        <v>27</v>
      </c>
      <c r="B139" s="15" t="s">
        <v>27</v>
      </c>
      <c r="C139" s="22" t="s">
        <v>27</v>
      </c>
    </row>
    <row r="140" spans="1:3">
      <c r="A140" s="22" t="s">
        <v>43</v>
      </c>
      <c r="B140" s="15" t="s">
        <v>43</v>
      </c>
      <c r="C140" s="22" t="s">
        <v>43</v>
      </c>
    </row>
    <row r="141" spans="1:3">
      <c r="A141" s="22" t="s">
        <v>45</v>
      </c>
      <c r="B141" s="15" t="s">
        <v>45</v>
      </c>
      <c r="C141" s="22" t="s">
        <v>45</v>
      </c>
    </row>
    <row r="142" spans="1:3">
      <c r="A142" s="21" t="s">
        <v>32</v>
      </c>
      <c r="B142" s="15" t="s">
        <v>543</v>
      </c>
      <c r="C142" s="21" t="s">
        <v>32</v>
      </c>
    </row>
    <row r="143" spans="1:3">
      <c r="A143" s="22" t="s">
        <v>49</v>
      </c>
      <c r="B143" s="15" t="s">
        <v>49</v>
      </c>
      <c r="C143" s="22" t="s">
        <v>49</v>
      </c>
    </row>
    <row r="144" spans="1:3">
      <c r="A144" s="22" t="s">
        <v>53</v>
      </c>
      <c r="B144" s="15" t="s">
        <v>53</v>
      </c>
      <c r="C144" s="22" t="s">
        <v>53</v>
      </c>
    </row>
    <row r="145" spans="1:3">
      <c r="A145" s="22" t="s">
        <v>55</v>
      </c>
      <c r="B145" s="15" t="s">
        <v>55</v>
      </c>
      <c r="C145" s="22" t="s">
        <v>55</v>
      </c>
    </row>
    <row r="146" spans="1:3">
      <c r="A146" s="22"/>
      <c r="B146" s="15"/>
      <c r="C146" s="22"/>
    </row>
    <row r="147" spans="1:3">
      <c r="A147" s="22" t="s">
        <v>25</v>
      </c>
      <c r="B147" s="15" t="s">
        <v>25</v>
      </c>
      <c r="C147" s="22" t="s">
        <v>25</v>
      </c>
    </row>
    <row r="148" spans="1:3">
      <c r="A148" s="22" t="s">
        <v>39</v>
      </c>
      <c r="B148" s="15" t="s">
        <v>39</v>
      </c>
      <c r="C148" s="22" t="s">
        <v>39</v>
      </c>
    </row>
    <row r="149" spans="1:3">
      <c r="A149" s="22" t="s">
        <v>47</v>
      </c>
      <c r="B149" s="15" t="s">
        <v>47</v>
      </c>
      <c r="C149" s="22" t="s">
        <v>47</v>
      </c>
    </row>
    <row r="150" spans="1:3">
      <c r="A150" s="22" t="s">
        <v>52</v>
      </c>
      <c r="B150" s="15" t="s">
        <v>52</v>
      </c>
      <c r="C150" s="22" t="s">
        <v>52</v>
      </c>
    </row>
    <row r="151" spans="1:3">
      <c r="A151" s="22" t="s">
        <v>59</v>
      </c>
      <c r="B151" s="15" t="s">
        <v>59</v>
      </c>
      <c r="C151" s="22" t="s">
        <v>59</v>
      </c>
    </row>
    <row r="152" spans="1:3">
      <c r="A152" s="22" t="s">
        <v>60</v>
      </c>
      <c r="B152" s="15" t="s">
        <v>60</v>
      </c>
      <c r="C152" s="22" t="s">
        <v>60</v>
      </c>
    </row>
    <row r="153" spans="1:3">
      <c r="A153" s="22" t="s">
        <v>63</v>
      </c>
      <c r="B153" s="15" t="s">
        <v>63</v>
      </c>
      <c r="C153" s="22" t="s">
        <v>63</v>
      </c>
    </row>
    <row r="154" spans="1:3">
      <c r="A154" s="22"/>
      <c r="B154" s="15"/>
      <c r="C154" s="22"/>
    </row>
    <row r="155" spans="1:3">
      <c r="A155" s="22" t="s">
        <v>36</v>
      </c>
      <c r="B155" s="15" t="s">
        <v>36</v>
      </c>
      <c r="C155" s="22" t="s">
        <v>36</v>
      </c>
    </row>
    <row r="156" spans="1:3">
      <c r="A156" s="22" t="s">
        <v>37</v>
      </c>
      <c r="B156" s="15" t="s">
        <v>37</v>
      </c>
      <c r="C156" s="22" t="s">
        <v>37</v>
      </c>
    </row>
    <row r="157" spans="1:3">
      <c r="A157" s="22" t="s">
        <v>40</v>
      </c>
      <c r="B157" s="15" t="s">
        <v>40</v>
      </c>
      <c r="C157" s="22" t="s">
        <v>40</v>
      </c>
    </row>
    <row r="158" spans="1:3">
      <c r="A158" s="22" t="s">
        <v>46</v>
      </c>
      <c r="B158" s="15" t="s">
        <v>46</v>
      </c>
      <c r="C158" s="22" t="s">
        <v>46</v>
      </c>
    </row>
    <row r="159" spans="1:3">
      <c r="A159" s="22" t="s">
        <v>54</v>
      </c>
      <c r="B159" s="15" t="s">
        <v>54</v>
      </c>
      <c r="C159" s="22" t="s">
        <v>54</v>
      </c>
    </row>
    <row r="160" spans="1:3">
      <c r="A160" s="22" t="s">
        <v>61</v>
      </c>
      <c r="B160" s="15" t="s">
        <v>61</v>
      </c>
      <c r="C160" s="22" t="s">
        <v>61</v>
      </c>
    </row>
    <row r="161" spans="1:3">
      <c r="A161" s="22" t="s">
        <v>62</v>
      </c>
      <c r="B161" s="15" t="s">
        <v>62</v>
      </c>
      <c r="C161" s="22" t="s">
        <v>62</v>
      </c>
    </row>
    <row r="162" spans="1:3">
      <c r="A162" s="22" t="s">
        <v>544</v>
      </c>
      <c r="B162" s="15" t="s">
        <v>557</v>
      </c>
      <c r="C162" s="22" t="s">
        <v>544</v>
      </c>
    </row>
    <row r="163" spans="1:3">
      <c r="A163" s="22"/>
      <c r="B163" s="15"/>
      <c r="C163" s="22"/>
    </row>
    <row r="164" spans="1:3">
      <c r="A164" s="22" t="s">
        <v>19</v>
      </c>
      <c r="B164" s="15" t="s">
        <v>19</v>
      </c>
      <c r="C164" s="22" t="s">
        <v>19</v>
      </c>
    </row>
    <row r="165" spans="1:3">
      <c r="A165" s="22" t="s">
        <v>20</v>
      </c>
      <c r="B165" s="15" t="s">
        <v>20</v>
      </c>
      <c r="C165" s="22" t="s">
        <v>20</v>
      </c>
    </row>
    <row r="166" spans="1:3">
      <c r="A166" s="22" t="s">
        <v>26</v>
      </c>
      <c r="B166" s="15" t="s">
        <v>26</v>
      </c>
      <c r="C166" s="22" t="s">
        <v>26</v>
      </c>
    </row>
    <row r="167" spans="1:3">
      <c r="A167" s="22" t="s">
        <v>42</v>
      </c>
      <c r="B167" s="15" t="s">
        <v>42</v>
      </c>
      <c r="C167" s="22" t="s">
        <v>42</v>
      </c>
    </row>
    <row r="168" spans="1:3">
      <c r="A168" s="22" t="s">
        <v>48</v>
      </c>
      <c r="B168" s="15" t="s">
        <v>48</v>
      </c>
      <c r="C168" s="22" t="s">
        <v>48</v>
      </c>
    </row>
    <row r="169" spans="1:3">
      <c r="A169" s="22" t="s">
        <v>50</v>
      </c>
      <c r="B169" s="15" t="s">
        <v>50</v>
      </c>
      <c r="C169" s="22" t="s">
        <v>50</v>
      </c>
    </row>
    <row r="170" spans="1:3">
      <c r="A170" s="21" t="s">
        <v>34</v>
      </c>
      <c r="B170" s="15" t="s">
        <v>545</v>
      </c>
      <c r="C170" s="21" t="s">
        <v>34</v>
      </c>
    </row>
    <row r="171" spans="1:3">
      <c r="A171" s="22" t="s">
        <v>56</v>
      </c>
      <c r="B171" s="15" t="s">
        <v>56</v>
      </c>
      <c r="C171" s="22" t="s">
        <v>56</v>
      </c>
    </row>
    <row r="172" spans="1:3">
      <c r="A172" s="22"/>
      <c r="B172" s="15"/>
      <c r="C172" s="22"/>
    </row>
    <row r="173" spans="1:3">
      <c r="A173" s="22" t="s">
        <v>57</v>
      </c>
      <c r="B173" s="15" t="s">
        <v>57</v>
      </c>
      <c r="C173" s="22" t="s">
        <v>57</v>
      </c>
    </row>
    <row r="174" spans="1:3">
      <c r="A174" s="20"/>
      <c r="B174" s="15"/>
      <c r="C174" s="20"/>
    </row>
    <row r="175" spans="1:3">
      <c r="A175" s="22"/>
      <c r="B175" s="15"/>
      <c r="C175" s="22"/>
    </row>
    <row r="176" spans="1:3">
      <c r="A176" s="22" t="s">
        <v>70</v>
      </c>
      <c r="B176" s="15" t="s">
        <v>70</v>
      </c>
      <c r="C176" s="22" t="s">
        <v>70</v>
      </c>
    </row>
    <row r="177" spans="1:3">
      <c r="A177" s="22" t="s">
        <v>81</v>
      </c>
      <c r="B177" s="15" t="s">
        <v>81</v>
      </c>
      <c r="C177" s="22" t="s">
        <v>81</v>
      </c>
    </row>
    <row r="178" spans="1:3">
      <c r="A178" s="22" t="s">
        <v>99</v>
      </c>
      <c r="B178" s="15" t="s">
        <v>99</v>
      </c>
      <c r="C178" s="22" t="s">
        <v>99</v>
      </c>
    </row>
    <row r="179" spans="1:3">
      <c r="A179" s="22"/>
      <c r="B179" s="15"/>
      <c r="C179" s="22"/>
    </row>
    <row r="180" spans="1:3">
      <c r="A180" s="21" t="s">
        <v>79</v>
      </c>
      <c r="B180" s="15" t="s">
        <v>79</v>
      </c>
      <c r="C180" s="21" t="s">
        <v>79</v>
      </c>
    </row>
    <row r="181" spans="1:3">
      <c r="A181" s="22" t="s">
        <v>87</v>
      </c>
      <c r="B181" s="15" t="s">
        <v>87</v>
      </c>
      <c r="C181" s="22" t="s">
        <v>87</v>
      </c>
    </row>
    <row r="182" spans="1:3">
      <c r="A182" s="22" t="s">
        <v>90</v>
      </c>
      <c r="B182" s="15" t="s">
        <v>90</v>
      </c>
      <c r="C182" s="22" t="s">
        <v>90</v>
      </c>
    </row>
    <row r="183" spans="1:3">
      <c r="A183" s="22" t="s">
        <v>95</v>
      </c>
      <c r="B183" s="15" t="s">
        <v>95</v>
      </c>
      <c r="C183" s="22" t="s">
        <v>95</v>
      </c>
    </row>
    <row r="184" spans="1:3">
      <c r="A184" s="21" t="s">
        <v>84</v>
      </c>
      <c r="B184" s="15" t="s">
        <v>558</v>
      </c>
      <c r="C184" s="21" t="s">
        <v>84</v>
      </c>
    </row>
    <row r="185" spans="1:3">
      <c r="A185" s="22" t="s">
        <v>106</v>
      </c>
      <c r="B185" s="15" t="s">
        <v>106</v>
      </c>
      <c r="C185" s="22" t="s">
        <v>106</v>
      </c>
    </row>
    <row r="186" spans="1:3">
      <c r="A186" s="22"/>
      <c r="B186" s="15"/>
      <c r="C186" s="22"/>
    </row>
    <row r="187" spans="1:3">
      <c r="A187" s="22" t="s">
        <v>68</v>
      </c>
      <c r="B187" s="15" t="s">
        <v>68</v>
      </c>
      <c r="C187" s="22" t="s">
        <v>68</v>
      </c>
    </row>
    <row r="188" spans="1:3">
      <c r="A188" s="22" t="s">
        <v>71</v>
      </c>
      <c r="B188" s="15" t="s">
        <v>71</v>
      </c>
      <c r="C188" s="22" t="s">
        <v>71</v>
      </c>
    </row>
    <row r="189" spans="1:3">
      <c r="A189" s="22" t="s">
        <v>74</v>
      </c>
      <c r="B189" s="15" t="s">
        <v>74</v>
      </c>
      <c r="C189" s="22" t="s">
        <v>74</v>
      </c>
    </row>
    <row r="190" spans="1:3">
      <c r="A190" s="22" t="s">
        <v>80</v>
      </c>
      <c r="B190" s="15" t="s">
        <v>80</v>
      </c>
      <c r="C190" s="22" t="s">
        <v>80</v>
      </c>
    </row>
    <row r="191" spans="1:3">
      <c r="A191" s="22" t="s">
        <v>82</v>
      </c>
      <c r="B191" s="15" t="s">
        <v>82</v>
      </c>
      <c r="C191" s="22" t="s">
        <v>82</v>
      </c>
    </row>
    <row r="192" spans="1:3">
      <c r="A192" s="22" t="s">
        <v>85</v>
      </c>
      <c r="B192" s="15" t="s">
        <v>85</v>
      </c>
      <c r="C192" s="22" t="s">
        <v>85</v>
      </c>
    </row>
    <row r="193" spans="1:3">
      <c r="A193" s="22" t="s">
        <v>89</v>
      </c>
      <c r="B193" s="15" t="s">
        <v>89</v>
      </c>
      <c r="C193" s="22" t="s">
        <v>89</v>
      </c>
    </row>
    <row r="194" spans="1:3">
      <c r="A194" s="22" t="s">
        <v>93</v>
      </c>
      <c r="B194" s="15" t="s">
        <v>93</v>
      </c>
      <c r="C194" s="22" t="s">
        <v>93</v>
      </c>
    </row>
    <row r="195" spans="1:3">
      <c r="A195" s="21" t="s">
        <v>100</v>
      </c>
      <c r="B195" s="15" t="s">
        <v>100</v>
      </c>
      <c r="C195" s="21" t="s">
        <v>100</v>
      </c>
    </row>
    <row r="196" spans="1:3">
      <c r="A196" s="22" t="s">
        <v>105</v>
      </c>
      <c r="B196" s="15" t="s">
        <v>105</v>
      </c>
      <c r="C196" s="22" t="s">
        <v>105</v>
      </c>
    </row>
    <row r="197" spans="1:3">
      <c r="A197" s="21" t="s">
        <v>109</v>
      </c>
      <c r="B197" s="15" t="s">
        <v>109</v>
      </c>
      <c r="C197" s="21" t="s">
        <v>109</v>
      </c>
    </row>
    <row r="198" spans="1:3">
      <c r="A198" s="22" t="s">
        <v>114</v>
      </c>
      <c r="B198" s="15" t="s">
        <v>114</v>
      </c>
      <c r="C198" s="22" t="s">
        <v>114</v>
      </c>
    </row>
    <row r="199" spans="1:3">
      <c r="A199" s="21" t="s">
        <v>117</v>
      </c>
      <c r="B199" s="15" t="s">
        <v>117</v>
      </c>
      <c r="C199" s="21" t="s">
        <v>117</v>
      </c>
    </row>
    <row r="200" spans="1:3">
      <c r="A200" s="22" t="s">
        <v>546</v>
      </c>
      <c r="B200" s="15" t="s">
        <v>117</v>
      </c>
      <c r="C200" s="22" t="s">
        <v>546</v>
      </c>
    </row>
    <row r="201" spans="1:3">
      <c r="A201" s="22" t="s">
        <v>118</v>
      </c>
      <c r="B201" s="15" t="s">
        <v>118</v>
      </c>
      <c r="C201" s="22" t="s">
        <v>118</v>
      </c>
    </row>
    <row r="202" spans="1:3">
      <c r="A202" s="22"/>
      <c r="B202" s="15"/>
      <c r="C202" s="22"/>
    </row>
    <row r="203" spans="1:3">
      <c r="A203" s="22" t="s">
        <v>77</v>
      </c>
      <c r="B203" s="15" t="s">
        <v>77</v>
      </c>
      <c r="C203" s="22" t="s">
        <v>77</v>
      </c>
    </row>
    <row r="204" spans="1:3">
      <c r="A204" s="22" t="s">
        <v>86</v>
      </c>
      <c r="B204" s="15" t="s">
        <v>86</v>
      </c>
      <c r="C204" s="22" t="s">
        <v>86</v>
      </c>
    </row>
    <row r="205" spans="1:3">
      <c r="A205" s="22" t="s">
        <v>88</v>
      </c>
      <c r="B205" s="15" t="s">
        <v>88</v>
      </c>
      <c r="C205" s="22" t="s">
        <v>88</v>
      </c>
    </row>
    <row r="206" spans="1:3">
      <c r="A206" s="22" t="s">
        <v>94</v>
      </c>
      <c r="B206" s="15" t="s">
        <v>94</v>
      </c>
      <c r="C206" s="22" t="s">
        <v>94</v>
      </c>
    </row>
    <row r="207" spans="1:3">
      <c r="A207" s="21" t="s">
        <v>102</v>
      </c>
      <c r="B207" s="15" t="s">
        <v>102</v>
      </c>
      <c r="C207" s="21" t="s">
        <v>102</v>
      </c>
    </row>
    <row r="208" spans="1:3">
      <c r="A208" s="21" t="s">
        <v>110</v>
      </c>
      <c r="B208" s="15" t="s">
        <v>530</v>
      </c>
      <c r="C208" s="21" t="s">
        <v>110</v>
      </c>
    </row>
    <row r="209" spans="1:3">
      <c r="A209" s="22" t="s">
        <v>112</v>
      </c>
      <c r="B209" s="15" t="s">
        <v>112</v>
      </c>
      <c r="C209" s="22" t="s">
        <v>112</v>
      </c>
    </row>
    <row r="210" spans="1:3">
      <c r="A210" s="22" t="s">
        <v>115</v>
      </c>
      <c r="B210" s="15" t="s">
        <v>115</v>
      </c>
      <c r="C210" s="22" t="s">
        <v>115</v>
      </c>
    </row>
    <row r="211" spans="1:3">
      <c r="A211" s="22" t="s">
        <v>119</v>
      </c>
      <c r="B211" s="15" t="s">
        <v>119</v>
      </c>
      <c r="C211" s="22" t="s">
        <v>119</v>
      </c>
    </row>
    <row r="212" spans="1:3">
      <c r="A212" s="22" t="s">
        <v>121</v>
      </c>
      <c r="B212" s="15" t="s">
        <v>121</v>
      </c>
      <c r="C212" s="22" t="s">
        <v>121</v>
      </c>
    </row>
    <row r="213" spans="1:3">
      <c r="A213" s="22"/>
      <c r="B213" s="15"/>
      <c r="C213" s="22"/>
    </row>
    <row r="214" spans="1:3">
      <c r="A214" s="22" t="s">
        <v>73</v>
      </c>
      <c r="B214" s="15" t="s">
        <v>73</v>
      </c>
      <c r="C214" s="22" t="s">
        <v>73</v>
      </c>
    </row>
    <row r="215" spans="1:3">
      <c r="A215" s="22" t="s">
        <v>75</v>
      </c>
      <c r="B215" s="15" t="s">
        <v>75</v>
      </c>
      <c r="C215" s="22" t="s">
        <v>75</v>
      </c>
    </row>
    <row r="216" spans="1:3">
      <c r="A216" s="22" t="s">
        <v>92</v>
      </c>
      <c r="B216" s="15" t="s">
        <v>92</v>
      </c>
      <c r="C216" s="22" t="s">
        <v>92</v>
      </c>
    </row>
    <row r="217" spans="1:3">
      <c r="A217" s="22" t="s">
        <v>97</v>
      </c>
      <c r="B217" s="15" t="s">
        <v>97</v>
      </c>
      <c r="C217" s="22" t="s">
        <v>97</v>
      </c>
    </row>
    <row r="218" spans="1:3">
      <c r="A218" s="22" t="s">
        <v>103</v>
      </c>
      <c r="B218" s="15" t="s">
        <v>103</v>
      </c>
      <c r="C218" s="22" t="s">
        <v>103</v>
      </c>
    </row>
    <row r="219" spans="1:3">
      <c r="A219" s="22" t="s">
        <v>104</v>
      </c>
      <c r="B219" s="15" t="s">
        <v>104</v>
      </c>
      <c r="C219" s="22" t="s">
        <v>104</v>
      </c>
    </row>
    <row r="220" spans="1:3">
      <c r="A220" s="22" t="s">
        <v>107</v>
      </c>
      <c r="B220" s="15" t="s">
        <v>107</v>
      </c>
      <c r="C220" s="22" t="s">
        <v>107</v>
      </c>
    </row>
    <row r="221" spans="1:3">
      <c r="A221" s="22"/>
      <c r="B221" s="15"/>
      <c r="C221" s="22"/>
    </row>
    <row r="222" spans="1:3">
      <c r="A222" s="22" t="s">
        <v>66</v>
      </c>
      <c r="B222" s="15" t="s">
        <v>66</v>
      </c>
      <c r="C222" s="22" t="s">
        <v>66</v>
      </c>
    </row>
    <row r="223" spans="1:3">
      <c r="A223" s="22" t="s">
        <v>91</v>
      </c>
      <c r="B223" s="15" t="s">
        <v>91</v>
      </c>
      <c r="C223" s="22" t="s">
        <v>91</v>
      </c>
    </row>
    <row r="224" spans="1:3">
      <c r="A224" s="22" t="s">
        <v>96</v>
      </c>
      <c r="B224" s="15" t="s">
        <v>96</v>
      </c>
      <c r="C224" s="22" t="s">
        <v>96</v>
      </c>
    </row>
    <row r="225" spans="1:3">
      <c r="A225" s="22" t="s">
        <v>101</v>
      </c>
      <c r="B225" s="15" t="s">
        <v>101</v>
      </c>
      <c r="C225" s="22" t="s">
        <v>101</v>
      </c>
    </row>
    <row r="226" spans="1:3">
      <c r="A226" s="21" t="s">
        <v>111</v>
      </c>
      <c r="B226" s="15" t="s">
        <v>531</v>
      </c>
      <c r="C226" s="21" t="s">
        <v>111</v>
      </c>
    </row>
    <row r="227" spans="1:3">
      <c r="A227" s="22" t="s">
        <v>113</v>
      </c>
      <c r="B227" s="15" t="s">
        <v>113</v>
      </c>
      <c r="C227" s="22" t="s">
        <v>113</v>
      </c>
    </row>
    <row r="228" spans="1:3">
      <c r="A228" s="21" t="s">
        <v>120</v>
      </c>
      <c r="B228" s="15" t="s">
        <v>120</v>
      </c>
      <c r="C228" s="21" t="s">
        <v>120</v>
      </c>
    </row>
    <row r="229" spans="1:3">
      <c r="A229" s="20"/>
      <c r="B229" s="15"/>
      <c r="C229" s="20"/>
    </row>
    <row r="230" spans="1:3">
      <c r="A230" s="21" t="s">
        <v>124</v>
      </c>
      <c r="B230" s="15" t="s">
        <v>124</v>
      </c>
      <c r="C230" s="21" t="s">
        <v>124</v>
      </c>
    </row>
    <row r="231" spans="1:3">
      <c r="A231" s="22" t="s">
        <v>125</v>
      </c>
      <c r="B231" s="15" t="s">
        <v>125</v>
      </c>
      <c r="C231" s="22" t="s">
        <v>125</v>
      </c>
    </row>
    <row r="232" spans="1:3">
      <c r="A232" s="22" t="s">
        <v>126</v>
      </c>
      <c r="B232" s="15" t="s">
        <v>126</v>
      </c>
      <c r="C232" s="22" t="s">
        <v>126</v>
      </c>
    </row>
    <row r="233" spans="1:3">
      <c r="A233" s="22" t="s">
        <v>127</v>
      </c>
      <c r="B233" s="15" t="s">
        <v>127</v>
      </c>
      <c r="C233" s="22" t="s">
        <v>127</v>
      </c>
    </row>
    <row r="234" spans="1:3">
      <c r="A234" s="22" t="s">
        <v>128</v>
      </c>
      <c r="B234" s="15" t="s">
        <v>128</v>
      </c>
      <c r="C234" s="22" t="s">
        <v>128</v>
      </c>
    </row>
    <row r="235" spans="1:3">
      <c r="A235" s="22" t="s">
        <v>129</v>
      </c>
      <c r="B235" s="15" t="s">
        <v>129</v>
      </c>
      <c r="C235" s="22" t="s">
        <v>129</v>
      </c>
    </row>
    <row r="236" spans="1:3">
      <c r="A236" s="21" t="s">
        <v>130</v>
      </c>
      <c r="B236" s="15" t="s">
        <v>532</v>
      </c>
      <c r="C236" s="21" t="s">
        <v>130</v>
      </c>
    </row>
    <row r="237" spans="1:3">
      <c r="A237" s="22" t="s">
        <v>132</v>
      </c>
      <c r="B237" s="15" t="s">
        <v>132</v>
      </c>
      <c r="C237" s="22" t="s">
        <v>132</v>
      </c>
    </row>
    <row r="238" spans="1:3">
      <c r="A238" s="22" t="s">
        <v>133</v>
      </c>
      <c r="B238" s="15" t="s">
        <v>133</v>
      </c>
      <c r="C238" s="22" t="s">
        <v>133</v>
      </c>
    </row>
    <row r="239" spans="1:3">
      <c r="A239" s="18" t="s">
        <v>547</v>
      </c>
      <c r="B239" s="15"/>
      <c r="C239" s="18" t="s">
        <v>547</v>
      </c>
    </row>
    <row r="240" spans="1:3">
      <c r="A240" s="22" t="s">
        <v>134</v>
      </c>
      <c r="B240" s="15" t="s">
        <v>134</v>
      </c>
      <c r="C240" s="22" t="s">
        <v>134</v>
      </c>
    </row>
    <row r="241" spans="1:3">
      <c r="A241" s="22" t="s">
        <v>135</v>
      </c>
      <c r="B241" s="15" t="s">
        <v>135</v>
      </c>
      <c r="C241" s="22" t="s">
        <v>135</v>
      </c>
    </row>
    <row r="242" spans="1:3">
      <c r="A242" s="22" t="s">
        <v>136</v>
      </c>
      <c r="B242" s="15" t="s">
        <v>136</v>
      </c>
      <c r="C242" s="22" t="s">
        <v>136</v>
      </c>
    </row>
    <row r="243" spans="1:3">
      <c r="A243" s="22" t="s">
        <v>137</v>
      </c>
      <c r="B243" s="15" t="s">
        <v>137</v>
      </c>
      <c r="C243" s="22" t="s">
        <v>137</v>
      </c>
    </row>
    <row r="244" spans="1:3">
      <c r="A244" s="22" t="s">
        <v>138</v>
      </c>
      <c r="B244" s="15" t="s">
        <v>138</v>
      </c>
      <c r="C244" s="22" t="s">
        <v>138</v>
      </c>
    </row>
    <row r="245" spans="1:3">
      <c r="A245" s="22" t="s">
        <v>139</v>
      </c>
      <c r="B245" s="15" t="s">
        <v>139</v>
      </c>
      <c r="C245" s="22" t="s">
        <v>139</v>
      </c>
    </row>
    <row r="246" spans="1:3">
      <c r="A246" s="22" t="s">
        <v>140</v>
      </c>
      <c r="B246" s="15" t="s">
        <v>140</v>
      </c>
      <c r="C246" s="22" t="s">
        <v>140</v>
      </c>
    </row>
    <row r="247" spans="1:3">
      <c r="A247" s="22" t="s">
        <v>141</v>
      </c>
      <c r="B247" s="15" t="s">
        <v>141</v>
      </c>
      <c r="C247" s="22" t="s">
        <v>141</v>
      </c>
    </row>
    <row r="248" spans="1:3">
      <c r="A248" s="22" t="s">
        <v>142</v>
      </c>
      <c r="B248" s="15" t="s">
        <v>142</v>
      </c>
      <c r="C248" s="22" t="s">
        <v>142</v>
      </c>
    </row>
    <row r="249" spans="1:3">
      <c r="A249" s="22" t="s">
        <v>143</v>
      </c>
      <c r="B249" s="15" t="s">
        <v>143</v>
      </c>
      <c r="C249" s="22" t="s">
        <v>143</v>
      </c>
    </row>
    <row r="250" spans="1:3">
      <c r="A250" s="21" t="s">
        <v>144</v>
      </c>
      <c r="B250" s="15" t="s">
        <v>144</v>
      </c>
      <c r="C250" s="21" t="s">
        <v>144</v>
      </c>
    </row>
    <row r="251" spans="1:3">
      <c r="A251" s="22" t="s">
        <v>145</v>
      </c>
      <c r="B251" s="15" t="s">
        <v>145</v>
      </c>
      <c r="C251" s="22" t="s">
        <v>145</v>
      </c>
    </row>
    <row r="252" spans="1:3">
      <c r="A252" s="22" t="s">
        <v>146</v>
      </c>
      <c r="B252" s="15" t="s">
        <v>146</v>
      </c>
      <c r="C252" s="22" t="s">
        <v>146</v>
      </c>
    </row>
    <row r="253" spans="1:3">
      <c r="A253" s="22" t="s">
        <v>147</v>
      </c>
      <c r="B253" s="15" t="s">
        <v>147</v>
      </c>
      <c r="C253" s="22" t="s">
        <v>147</v>
      </c>
    </row>
    <row r="254" spans="1:3">
      <c r="A254" s="22" t="s">
        <v>548</v>
      </c>
      <c r="B254" s="15" t="s">
        <v>548</v>
      </c>
      <c r="C254" s="22" t="s">
        <v>548</v>
      </c>
    </row>
    <row r="255" spans="1:3">
      <c r="A255" s="22" t="s">
        <v>549</v>
      </c>
      <c r="B255" s="15" t="s">
        <v>559</v>
      </c>
      <c r="C255" s="22" t="s">
        <v>549</v>
      </c>
    </row>
    <row r="256" spans="1:3">
      <c r="A256" s="22" t="s">
        <v>148</v>
      </c>
      <c r="B256" s="15" t="s">
        <v>148</v>
      </c>
      <c r="C256" s="22" t="s">
        <v>148</v>
      </c>
    </row>
    <row r="257" spans="1:3">
      <c r="A257" s="22" t="s">
        <v>149</v>
      </c>
      <c r="B257" s="15" t="s">
        <v>149</v>
      </c>
      <c r="C257" s="22" t="s">
        <v>149</v>
      </c>
    </row>
    <row r="258" spans="1:3">
      <c r="A258" s="22" t="s">
        <v>550</v>
      </c>
      <c r="B258" s="15" t="s">
        <v>550</v>
      </c>
      <c r="C258" s="22" t="s">
        <v>550</v>
      </c>
    </row>
    <row r="259" spans="1:3">
      <c r="A259" s="22" t="s">
        <v>150</v>
      </c>
      <c r="B259" s="15" t="s">
        <v>150</v>
      </c>
      <c r="C259" s="22" t="s">
        <v>150</v>
      </c>
    </row>
    <row r="260" spans="1:3">
      <c r="A260" s="22" t="s">
        <v>151</v>
      </c>
      <c r="B260" s="15" t="s">
        <v>151</v>
      </c>
      <c r="C260" s="22" t="s">
        <v>151</v>
      </c>
    </row>
    <row r="261" spans="1:3">
      <c r="A261" s="22" t="s">
        <v>152</v>
      </c>
      <c r="B261" s="15" t="s">
        <v>152</v>
      </c>
      <c r="C261" s="22" t="s">
        <v>152</v>
      </c>
    </row>
    <row r="262" spans="1:3">
      <c r="A262" s="22" t="s">
        <v>153</v>
      </c>
      <c r="B262" s="15" t="s">
        <v>153</v>
      </c>
      <c r="C262" s="22" t="s">
        <v>153</v>
      </c>
    </row>
    <row r="263" spans="1:3">
      <c r="A263" s="22" t="s">
        <v>154</v>
      </c>
      <c r="B263" s="15" t="s">
        <v>154</v>
      </c>
      <c r="C263" s="22" t="s">
        <v>154</v>
      </c>
    </row>
    <row r="264" spans="1:3">
      <c r="A264" s="21" t="s">
        <v>155</v>
      </c>
      <c r="B264" s="15" t="s">
        <v>155</v>
      </c>
      <c r="C264" s="21" t="s">
        <v>155</v>
      </c>
    </row>
    <row r="265" spans="1:3">
      <c r="A265" s="22" t="s">
        <v>156</v>
      </c>
      <c r="B265" s="15" t="s">
        <v>156</v>
      </c>
      <c r="C265" s="22" t="s">
        <v>156</v>
      </c>
    </row>
    <row r="266" spans="1:3">
      <c r="A266" s="21" t="s">
        <v>131</v>
      </c>
      <c r="B266" s="15" t="s">
        <v>533</v>
      </c>
      <c r="C266" s="21" t="s">
        <v>131</v>
      </c>
    </row>
    <row r="267" spans="1:3">
      <c r="A267" s="20"/>
      <c r="B267" s="15"/>
      <c r="C267" s="20"/>
    </row>
    <row r="268" spans="1:3">
      <c r="A268" s="22"/>
      <c r="B268" s="15"/>
      <c r="C268" s="22"/>
    </row>
    <row r="269" spans="1:3">
      <c r="A269" s="22" t="s">
        <v>254</v>
      </c>
      <c r="B269" s="15" t="s">
        <v>254</v>
      </c>
      <c r="C269" s="22" t="s">
        <v>254</v>
      </c>
    </row>
    <row r="270" spans="1:3">
      <c r="A270" s="22" t="s">
        <v>294</v>
      </c>
      <c r="B270" s="15" t="s">
        <v>294</v>
      </c>
      <c r="C270" s="22" t="s">
        <v>294</v>
      </c>
    </row>
    <row r="271" spans="1:3">
      <c r="A271" s="22" t="s">
        <v>302</v>
      </c>
      <c r="B271" s="15" t="s">
        <v>302</v>
      </c>
      <c r="C271" s="22" t="s">
        <v>302</v>
      </c>
    </row>
    <row r="272" spans="1:3">
      <c r="A272" s="22" t="s">
        <v>318</v>
      </c>
      <c r="B272" s="15" t="s">
        <v>318</v>
      </c>
      <c r="C272" s="22" t="s">
        <v>318</v>
      </c>
    </row>
    <row r="273" spans="1:3">
      <c r="A273" s="22" t="s">
        <v>322</v>
      </c>
      <c r="B273" s="15" t="s">
        <v>322</v>
      </c>
      <c r="C273" s="22" t="s">
        <v>322</v>
      </c>
    </row>
    <row r="274" spans="1:3">
      <c r="A274" s="22" t="s">
        <v>325</v>
      </c>
      <c r="B274" s="15" t="s">
        <v>325</v>
      </c>
      <c r="C274" s="22" t="s">
        <v>325</v>
      </c>
    </row>
    <row r="275" spans="1:3">
      <c r="A275" s="22"/>
      <c r="B275" s="15"/>
      <c r="C275" s="22"/>
    </row>
    <row r="276" spans="1:3">
      <c r="A276" s="22" t="s">
        <v>250</v>
      </c>
      <c r="B276" s="15" t="s">
        <v>250</v>
      </c>
      <c r="C276" s="22" t="s">
        <v>250</v>
      </c>
    </row>
    <row r="277" spans="1:3">
      <c r="A277" s="22" t="s">
        <v>259</v>
      </c>
      <c r="B277" s="15" t="s">
        <v>259</v>
      </c>
      <c r="C277" s="22" t="s">
        <v>259</v>
      </c>
    </row>
    <row r="278" spans="1:3">
      <c r="A278" s="22" t="s">
        <v>289</v>
      </c>
      <c r="B278" s="15" t="s">
        <v>289</v>
      </c>
      <c r="C278" s="22" t="s">
        <v>289</v>
      </c>
    </row>
    <row r="279" spans="1:3">
      <c r="A279" s="22" t="s">
        <v>551</v>
      </c>
      <c r="B279" s="15"/>
      <c r="C279" s="22" t="s">
        <v>551</v>
      </c>
    </row>
    <row r="280" spans="1:3">
      <c r="A280" s="22" t="s">
        <v>303</v>
      </c>
      <c r="B280" s="15" t="s">
        <v>303</v>
      </c>
      <c r="C280" s="22" t="s">
        <v>303</v>
      </c>
    </row>
    <row r="281" spans="1:3">
      <c r="A281" s="22" t="s">
        <v>327</v>
      </c>
      <c r="B281" s="15" t="s">
        <v>327</v>
      </c>
      <c r="C281" s="22" t="s">
        <v>327</v>
      </c>
    </row>
    <row r="282" spans="1:3">
      <c r="A282" s="22"/>
      <c r="B282" s="15"/>
      <c r="C282" s="22"/>
    </row>
    <row r="283" spans="1:3">
      <c r="A283" s="21" t="s">
        <v>312</v>
      </c>
      <c r="B283" s="15" t="s">
        <v>536</v>
      </c>
      <c r="C283" s="21" t="s">
        <v>312</v>
      </c>
    </row>
    <row r="284" spans="1:3">
      <c r="A284" s="22" t="s">
        <v>269</v>
      </c>
      <c r="B284" s="15" t="s">
        <v>269</v>
      </c>
      <c r="C284" s="22" t="s">
        <v>269</v>
      </c>
    </row>
    <row r="285" spans="1:3">
      <c r="A285" s="22" t="s">
        <v>279</v>
      </c>
      <c r="B285" s="15" t="s">
        <v>279</v>
      </c>
      <c r="C285" s="22" t="s">
        <v>279</v>
      </c>
    </row>
    <row r="286" spans="1:3">
      <c r="A286" s="22" t="s">
        <v>283</v>
      </c>
      <c r="B286" s="15" t="s">
        <v>283</v>
      </c>
      <c r="C286" s="22" t="s">
        <v>283</v>
      </c>
    </row>
    <row r="287" spans="1:3">
      <c r="A287" s="22" t="s">
        <v>296</v>
      </c>
      <c r="B287" s="15" t="s">
        <v>296</v>
      </c>
      <c r="C287" s="22" t="s">
        <v>296</v>
      </c>
    </row>
    <row r="288" spans="1:3">
      <c r="A288" s="22" t="s">
        <v>317</v>
      </c>
      <c r="B288" s="15" t="s">
        <v>317</v>
      </c>
      <c r="C288" s="22" t="s">
        <v>317</v>
      </c>
    </row>
    <row r="289" spans="1:3">
      <c r="A289" s="22"/>
      <c r="B289" s="15"/>
      <c r="C289" s="22"/>
    </row>
    <row r="290" spans="1:3">
      <c r="A290" s="22" t="s">
        <v>252</v>
      </c>
      <c r="B290" s="15" t="s">
        <v>252</v>
      </c>
      <c r="C290" s="22" t="s">
        <v>252</v>
      </c>
    </row>
    <row r="291" spans="1:3">
      <c r="A291" s="22" t="s">
        <v>267</v>
      </c>
      <c r="B291" s="15" t="s">
        <v>267</v>
      </c>
      <c r="C291" s="22" t="s">
        <v>267</v>
      </c>
    </row>
    <row r="292" spans="1:3">
      <c r="A292" s="22" t="s">
        <v>270</v>
      </c>
      <c r="B292" s="15" t="s">
        <v>270</v>
      </c>
      <c r="C292" s="22" t="s">
        <v>270</v>
      </c>
    </row>
    <row r="293" spans="1:3">
      <c r="A293" s="22" t="s">
        <v>274</v>
      </c>
      <c r="B293" s="15" t="s">
        <v>274</v>
      </c>
      <c r="C293" s="22" t="s">
        <v>274</v>
      </c>
    </row>
    <row r="294" spans="1:3">
      <c r="A294" s="22" t="s">
        <v>275</v>
      </c>
      <c r="B294" s="15" t="s">
        <v>275</v>
      </c>
      <c r="C294" s="22" t="s">
        <v>275</v>
      </c>
    </row>
    <row r="295" spans="1:3">
      <c r="A295" s="21" t="s">
        <v>278</v>
      </c>
      <c r="B295" s="15" t="s">
        <v>278</v>
      </c>
      <c r="C295" s="21" t="s">
        <v>278</v>
      </c>
    </row>
    <row r="296" spans="1:3">
      <c r="A296" s="22" t="s">
        <v>280</v>
      </c>
      <c r="B296" s="15" t="s">
        <v>280</v>
      </c>
      <c r="C296" s="22" t="s">
        <v>280</v>
      </c>
    </row>
    <row r="297" spans="1:3">
      <c r="A297" s="21" t="s">
        <v>291</v>
      </c>
      <c r="B297" s="15" t="s">
        <v>291</v>
      </c>
      <c r="C297" s="21" t="s">
        <v>291</v>
      </c>
    </row>
    <row r="298" spans="1:3">
      <c r="A298" s="21" t="s">
        <v>261</v>
      </c>
      <c r="B298" s="15" t="s">
        <v>534</v>
      </c>
      <c r="C298" s="21" t="s">
        <v>261</v>
      </c>
    </row>
    <row r="299" spans="1:3">
      <c r="A299" s="21" t="s">
        <v>298</v>
      </c>
      <c r="B299" s="15" t="s">
        <v>298</v>
      </c>
      <c r="C299" s="21" t="s">
        <v>298</v>
      </c>
    </row>
    <row r="300" spans="1:3">
      <c r="A300" s="21" t="s">
        <v>263</v>
      </c>
      <c r="B300" s="15" t="s">
        <v>535</v>
      </c>
      <c r="C300" s="21" t="s">
        <v>263</v>
      </c>
    </row>
    <row r="301" spans="1:3">
      <c r="A301" s="22" t="s">
        <v>309</v>
      </c>
      <c r="B301" s="15" t="s">
        <v>309</v>
      </c>
      <c r="C301" s="22" t="s">
        <v>309</v>
      </c>
    </row>
    <row r="302" spans="1:3">
      <c r="A302" s="22" t="s">
        <v>320</v>
      </c>
      <c r="B302" s="15" t="s">
        <v>320</v>
      </c>
      <c r="C302" s="22" t="s">
        <v>320</v>
      </c>
    </row>
    <row r="303" spans="1:3">
      <c r="A303" s="21" t="s">
        <v>282</v>
      </c>
      <c r="B303" s="15" t="s">
        <v>560</v>
      </c>
      <c r="C303" s="21" t="s">
        <v>282</v>
      </c>
    </row>
    <row r="304" spans="1:3">
      <c r="A304" s="22"/>
      <c r="B304" s="15"/>
      <c r="C304" s="22"/>
    </row>
    <row r="305" spans="1:3">
      <c r="A305" s="22" t="s">
        <v>248</v>
      </c>
      <c r="B305" s="15" t="s">
        <v>248</v>
      </c>
      <c r="C305" s="22" t="s">
        <v>248</v>
      </c>
    </row>
    <row r="306" spans="1:3">
      <c r="A306" s="22" t="s">
        <v>255</v>
      </c>
      <c r="B306" s="15" t="s">
        <v>255</v>
      </c>
      <c r="C306" s="22" t="s">
        <v>255</v>
      </c>
    </row>
    <row r="307" spans="1:3">
      <c r="A307" s="22" t="s">
        <v>265</v>
      </c>
      <c r="B307" s="15" t="s">
        <v>265</v>
      </c>
      <c r="C307" s="22" t="s">
        <v>265</v>
      </c>
    </row>
    <row r="308" spans="1:3">
      <c r="A308" s="22" t="s">
        <v>266</v>
      </c>
      <c r="B308" s="15" t="s">
        <v>266</v>
      </c>
      <c r="C308" s="22" t="s">
        <v>266</v>
      </c>
    </row>
    <row r="309" spans="1:3">
      <c r="A309" s="22" t="s">
        <v>276</v>
      </c>
      <c r="B309" s="15" t="s">
        <v>276</v>
      </c>
      <c r="C309" s="22" t="s">
        <v>276</v>
      </c>
    </row>
    <row r="310" spans="1:3">
      <c r="A310" s="22" t="s">
        <v>284</v>
      </c>
      <c r="B310" s="15" t="s">
        <v>284</v>
      </c>
      <c r="C310" s="22" t="s">
        <v>284</v>
      </c>
    </row>
    <row r="311" spans="1:3">
      <c r="A311" s="22" t="s">
        <v>286</v>
      </c>
      <c r="B311" s="15" t="s">
        <v>286</v>
      </c>
      <c r="C311" s="22" t="s">
        <v>286</v>
      </c>
    </row>
    <row r="312" spans="1:3">
      <c r="A312" s="22" t="s">
        <v>299</v>
      </c>
      <c r="B312" s="15" t="s">
        <v>299</v>
      </c>
      <c r="C312" s="22" t="s">
        <v>299</v>
      </c>
    </row>
    <row r="313" spans="1:3">
      <c r="A313" s="62" t="s">
        <v>799</v>
      </c>
      <c r="B313" s="15" t="s">
        <v>300</v>
      </c>
      <c r="C313" s="62" t="s">
        <v>799</v>
      </c>
    </row>
    <row r="314" spans="1:3">
      <c r="A314" s="22" t="s">
        <v>307</v>
      </c>
      <c r="B314" s="15" t="s">
        <v>307</v>
      </c>
      <c r="C314" s="22" t="s">
        <v>307</v>
      </c>
    </row>
    <row r="315" spans="1:3">
      <c r="A315" s="22" t="s">
        <v>310</v>
      </c>
      <c r="B315" s="15" t="s">
        <v>310</v>
      </c>
      <c r="C315" s="22" t="s">
        <v>310</v>
      </c>
    </row>
    <row r="316" spans="1:3">
      <c r="A316" s="22" t="s">
        <v>313</v>
      </c>
      <c r="B316" s="15" t="s">
        <v>313</v>
      </c>
      <c r="C316" s="22" t="s">
        <v>313</v>
      </c>
    </row>
    <row r="317" spans="1:3">
      <c r="A317" s="22" t="s">
        <v>314</v>
      </c>
      <c r="B317" s="15" t="s">
        <v>314</v>
      </c>
      <c r="C317" s="22" t="s">
        <v>314</v>
      </c>
    </row>
    <row r="318" spans="1:3">
      <c r="A318" s="22"/>
      <c r="B318" s="15"/>
      <c r="C318" s="22"/>
    </row>
    <row r="319" spans="1:3">
      <c r="A319" s="22" t="s">
        <v>257</v>
      </c>
      <c r="B319" s="15" t="s">
        <v>257</v>
      </c>
      <c r="C319" s="22" t="s">
        <v>257</v>
      </c>
    </row>
    <row r="320" spans="1:3">
      <c r="A320" s="21" t="s">
        <v>292</v>
      </c>
      <c r="B320" s="15" t="s">
        <v>292</v>
      </c>
      <c r="C320" s="21" t="s">
        <v>292</v>
      </c>
    </row>
    <row r="321" spans="1:3">
      <c r="A321" s="22" t="s">
        <v>304</v>
      </c>
      <c r="B321" s="15" t="s">
        <v>304</v>
      </c>
      <c r="C321" s="22" t="s">
        <v>304</v>
      </c>
    </row>
    <row r="322" spans="1:3">
      <c r="A322" s="22" t="s">
        <v>315</v>
      </c>
      <c r="B322" s="15" t="s">
        <v>315</v>
      </c>
      <c r="C322" s="22" t="s">
        <v>315</v>
      </c>
    </row>
    <row r="323" spans="1:3">
      <c r="A323" s="22" t="s">
        <v>319</v>
      </c>
      <c r="B323" s="15" t="s">
        <v>319</v>
      </c>
      <c r="C323" s="22" t="s">
        <v>319</v>
      </c>
    </row>
    <row r="324" spans="1:3">
      <c r="A324" s="22"/>
      <c r="B324" s="15"/>
      <c r="C324" s="22"/>
    </row>
    <row r="325" spans="1:3">
      <c r="A325" s="22" t="s">
        <v>272</v>
      </c>
      <c r="B325" s="15" t="s">
        <v>272</v>
      </c>
      <c r="C325" s="22" t="s">
        <v>272</v>
      </c>
    </row>
    <row r="326" spans="1:3">
      <c r="A326" s="22" t="s">
        <v>273</v>
      </c>
      <c r="B326" s="15" t="s">
        <v>273</v>
      </c>
      <c r="C326" s="22" t="s">
        <v>273</v>
      </c>
    </row>
    <row r="327" spans="1:3">
      <c r="A327" s="22" t="s">
        <v>277</v>
      </c>
      <c r="B327" s="15" t="s">
        <v>277</v>
      </c>
      <c r="C327" s="22" t="s">
        <v>277</v>
      </c>
    </row>
    <row r="328" spans="1:3">
      <c r="A328" s="22" t="s">
        <v>290</v>
      </c>
      <c r="B328" s="15" t="s">
        <v>290</v>
      </c>
      <c r="C328" s="22" t="s">
        <v>290</v>
      </c>
    </row>
    <row r="329" spans="1:3">
      <c r="A329" s="22" t="s">
        <v>295</v>
      </c>
      <c r="B329" s="15" t="s">
        <v>295</v>
      </c>
      <c r="C329" s="22" t="s">
        <v>295</v>
      </c>
    </row>
    <row r="330" spans="1:3">
      <c r="A330" s="22" t="s">
        <v>297</v>
      </c>
      <c r="B330" s="15" t="s">
        <v>297</v>
      </c>
      <c r="C330" s="22" t="s">
        <v>297</v>
      </c>
    </row>
    <row r="331" spans="1:3">
      <c r="A331" s="22" t="s">
        <v>305</v>
      </c>
      <c r="B331" s="15" t="s">
        <v>305</v>
      </c>
      <c r="C331" s="22" t="s">
        <v>305</v>
      </c>
    </row>
    <row r="332" spans="1:3">
      <c r="A332" s="22" t="s">
        <v>306</v>
      </c>
      <c r="B332" s="15" t="s">
        <v>306</v>
      </c>
      <c r="C332" s="22" t="s">
        <v>306</v>
      </c>
    </row>
    <row r="333" spans="1:3">
      <c r="A333" s="22" t="s">
        <v>308</v>
      </c>
      <c r="B333" s="15" t="s">
        <v>308</v>
      </c>
      <c r="C333" s="22" t="s">
        <v>308</v>
      </c>
    </row>
    <row r="334" spans="1:3">
      <c r="A334" s="21" t="s">
        <v>316</v>
      </c>
      <c r="B334" s="15" t="s">
        <v>316</v>
      </c>
      <c r="C334" s="21" t="s">
        <v>316</v>
      </c>
    </row>
    <row r="335" spans="1:3">
      <c r="A335" s="22" t="s">
        <v>323</v>
      </c>
      <c r="B335" s="15" t="s">
        <v>323</v>
      </c>
      <c r="C335" s="22" t="s">
        <v>323</v>
      </c>
    </row>
    <row r="336" spans="1:3">
      <c r="A336" s="22"/>
      <c r="B336" s="15"/>
      <c r="C336" s="22"/>
    </row>
    <row r="337" spans="1:3">
      <c r="A337" s="22" t="s">
        <v>245</v>
      </c>
      <c r="B337" s="15" t="s">
        <v>245</v>
      </c>
      <c r="C337" s="22" t="s">
        <v>245</v>
      </c>
    </row>
    <row r="338" spans="1:3">
      <c r="A338" s="22" t="s">
        <v>246</v>
      </c>
      <c r="B338" s="15" t="s">
        <v>246</v>
      </c>
      <c r="C338" s="22" t="s">
        <v>246</v>
      </c>
    </row>
    <row r="339" spans="1:3">
      <c r="A339" s="22" t="s">
        <v>258</v>
      </c>
      <c r="B339" s="15" t="s">
        <v>258</v>
      </c>
      <c r="C339" s="22" t="s">
        <v>258</v>
      </c>
    </row>
    <row r="340" spans="1:3">
      <c r="A340" s="22" t="s">
        <v>264</v>
      </c>
      <c r="B340" s="15" t="s">
        <v>264</v>
      </c>
      <c r="C340" s="22" t="s">
        <v>264</v>
      </c>
    </row>
    <row r="341" spans="1:3">
      <c r="A341" s="22" t="s">
        <v>281</v>
      </c>
      <c r="B341" s="15" t="s">
        <v>281</v>
      </c>
      <c r="C341" s="22" t="s">
        <v>281</v>
      </c>
    </row>
    <row r="342" spans="1:3">
      <c r="A342" s="21" t="s">
        <v>287</v>
      </c>
      <c r="B342" s="15" t="s">
        <v>287</v>
      </c>
      <c r="C342" s="21" t="s">
        <v>287</v>
      </c>
    </row>
    <row r="343" spans="1:3">
      <c r="A343" s="22" t="s">
        <v>326</v>
      </c>
      <c r="B343" s="15" t="s">
        <v>326</v>
      </c>
      <c r="C343" s="22" t="s">
        <v>326</v>
      </c>
    </row>
    <row r="344" spans="1:3">
      <c r="A344" s="20"/>
      <c r="B344" s="15"/>
      <c r="C344" s="20"/>
    </row>
    <row r="345" spans="1:3">
      <c r="A345" s="22" t="s">
        <v>337</v>
      </c>
      <c r="B345" s="15" t="s">
        <v>537</v>
      </c>
      <c r="C345" s="22" t="s">
        <v>337</v>
      </c>
    </row>
    <row r="346" spans="1:3">
      <c r="A346" s="21" t="s">
        <v>340</v>
      </c>
      <c r="B346" s="15" t="s">
        <v>552</v>
      </c>
      <c r="C346" s="21" t="s">
        <v>340</v>
      </c>
    </row>
    <row r="347" spans="1:3">
      <c r="A347" s="22"/>
      <c r="B347" s="15"/>
      <c r="C347" s="22"/>
    </row>
    <row r="348" spans="1:3">
      <c r="A348" s="22" t="s">
        <v>343</v>
      </c>
      <c r="B348" s="15" t="s">
        <v>343</v>
      </c>
      <c r="C348" s="22" t="s">
        <v>343</v>
      </c>
    </row>
    <row r="349" spans="1:3">
      <c r="A349" s="22" t="s">
        <v>345</v>
      </c>
      <c r="B349" s="15" t="s">
        <v>345</v>
      </c>
      <c r="C349" s="22" t="s">
        <v>345</v>
      </c>
    </row>
    <row r="350" spans="1:3">
      <c r="A350" s="22" t="s">
        <v>351</v>
      </c>
      <c r="B350" s="15" t="s">
        <v>351</v>
      </c>
      <c r="C350" s="22" t="s">
        <v>351</v>
      </c>
    </row>
    <row r="351" spans="1:3">
      <c r="A351" s="22" t="s">
        <v>352</v>
      </c>
      <c r="B351" s="15" t="s">
        <v>352</v>
      </c>
      <c r="C351" s="22" t="s">
        <v>352</v>
      </c>
    </row>
    <row r="352" spans="1:3">
      <c r="A352" s="21" t="s">
        <v>339</v>
      </c>
      <c r="B352" s="15" t="s">
        <v>553</v>
      </c>
      <c r="C352" s="21" t="s">
        <v>339</v>
      </c>
    </row>
    <row r="353" spans="1:3">
      <c r="A353" s="22" t="s">
        <v>360</v>
      </c>
      <c r="B353" s="15" t="s">
        <v>360</v>
      </c>
      <c r="C353" s="22" t="s">
        <v>360</v>
      </c>
    </row>
    <row r="354" spans="1:3">
      <c r="A354" s="22" t="s">
        <v>366</v>
      </c>
      <c r="B354" s="15" t="s">
        <v>366</v>
      </c>
      <c r="C354" s="22" t="s">
        <v>366</v>
      </c>
    </row>
    <row r="355" spans="1:3">
      <c r="A355" s="22" t="s">
        <v>369</v>
      </c>
      <c r="B355" s="15" t="s">
        <v>369</v>
      </c>
      <c r="C355" s="22" t="s">
        <v>369</v>
      </c>
    </row>
    <row r="356" spans="1:3">
      <c r="A356" s="22" t="s">
        <v>370</v>
      </c>
      <c r="B356" s="15" t="s">
        <v>370</v>
      </c>
      <c r="C356" s="22" t="s">
        <v>370</v>
      </c>
    </row>
    <row r="357" spans="1:3">
      <c r="A357" s="22" t="s">
        <v>371</v>
      </c>
      <c r="B357" s="15" t="s">
        <v>371</v>
      </c>
      <c r="C357" s="22" t="s">
        <v>371</v>
      </c>
    </row>
    <row r="358" spans="1:3">
      <c r="A358" s="22"/>
      <c r="B358" s="15"/>
      <c r="C358" s="22"/>
    </row>
    <row r="359" spans="1:3">
      <c r="A359" s="21" t="s">
        <v>356</v>
      </c>
      <c r="B359" s="15" t="s">
        <v>356</v>
      </c>
      <c r="C359" s="21" t="s">
        <v>356</v>
      </c>
    </row>
    <row r="360" spans="1:3">
      <c r="A360" s="22" t="s">
        <v>331</v>
      </c>
      <c r="B360" s="15" t="s">
        <v>331</v>
      </c>
      <c r="C360" s="22" t="s">
        <v>331</v>
      </c>
    </row>
    <row r="361" spans="1:3">
      <c r="A361" s="22" t="s">
        <v>335</v>
      </c>
      <c r="B361" s="15" t="s">
        <v>335</v>
      </c>
      <c r="C361" s="22" t="s">
        <v>335</v>
      </c>
    </row>
    <row r="362" spans="1:3">
      <c r="A362" s="22" t="s">
        <v>344</v>
      </c>
      <c r="B362" s="15" t="s">
        <v>344</v>
      </c>
      <c r="C362" s="22" t="s">
        <v>344</v>
      </c>
    </row>
    <row r="363" spans="1:3">
      <c r="A363" s="22" t="s">
        <v>353</v>
      </c>
      <c r="B363" s="15" t="s">
        <v>353</v>
      </c>
      <c r="C363" s="22" t="s">
        <v>353</v>
      </c>
    </row>
    <row r="364" spans="1:3">
      <c r="A364" s="22" t="s">
        <v>357</v>
      </c>
      <c r="B364" s="15" t="s">
        <v>357</v>
      </c>
      <c r="C364" s="22" t="s">
        <v>357</v>
      </c>
    </row>
    <row r="365" spans="1:3">
      <c r="A365" s="22" t="s">
        <v>372</v>
      </c>
      <c r="B365" s="15" t="s">
        <v>372</v>
      </c>
      <c r="C365" s="22" t="s">
        <v>372</v>
      </c>
    </row>
    <row r="366" spans="1:3">
      <c r="A366" s="22" t="s">
        <v>374</v>
      </c>
      <c r="B366" s="15" t="s">
        <v>374</v>
      </c>
      <c r="C366" s="22" t="s">
        <v>374</v>
      </c>
    </row>
    <row r="367" spans="1:3">
      <c r="A367" s="22"/>
      <c r="B367" s="15"/>
      <c r="C367" s="22"/>
    </row>
    <row r="368" spans="1:3">
      <c r="A368" s="22" t="s">
        <v>333</v>
      </c>
      <c r="B368" s="15" t="s">
        <v>333</v>
      </c>
      <c r="C368" s="22" t="s">
        <v>333</v>
      </c>
    </row>
    <row r="369" spans="1:3">
      <c r="A369" s="22" t="s">
        <v>341</v>
      </c>
      <c r="B369" s="15" t="s">
        <v>341</v>
      </c>
      <c r="C369" s="22" t="s">
        <v>341</v>
      </c>
    </row>
    <row r="370" spans="1:3">
      <c r="A370" s="22" t="s">
        <v>346</v>
      </c>
      <c r="B370" s="15" t="s">
        <v>346</v>
      </c>
      <c r="C370" s="22" t="s">
        <v>346</v>
      </c>
    </row>
    <row r="371" spans="1:3">
      <c r="A371" s="21" t="s">
        <v>347</v>
      </c>
      <c r="B371" s="15" t="s">
        <v>347</v>
      </c>
      <c r="C371" s="21" t="s">
        <v>347</v>
      </c>
    </row>
    <row r="372" spans="1:3">
      <c r="A372" s="22" t="s">
        <v>359</v>
      </c>
      <c r="B372" s="15" t="s">
        <v>359</v>
      </c>
      <c r="C372" s="22" t="s">
        <v>359</v>
      </c>
    </row>
    <row r="373" spans="1:3">
      <c r="A373" s="22" t="s">
        <v>362</v>
      </c>
      <c r="B373" s="15" t="s">
        <v>362</v>
      </c>
      <c r="C373" s="22" t="s">
        <v>362</v>
      </c>
    </row>
    <row r="374" spans="1:3">
      <c r="A374" s="22" t="s">
        <v>367</v>
      </c>
      <c r="B374" s="15" t="s">
        <v>367</v>
      </c>
      <c r="C374" s="22" t="s">
        <v>367</v>
      </c>
    </row>
    <row r="375" spans="1:3">
      <c r="A375" s="21" t="s">
        <v>348</v>
      </c>
      <c r="B375" s="15" t="s">
        <v>554</v>
      </c>
      <c r="C375" s="21" t="s">
        <v>348</v>
      </c>
    </row>
    <row r="376" spans="1:3">
      <c r="A376" s="22"/>
      <c r="B376" s="15"/>
      <c r="C376" s="22"/>
    </row>
    <row r="377" spans="1:3">
      <c r="A377" s="22" t="s">
        <v>329</v>
      </c>
      <c r="B377" s="15" t="s">
        <v>329</v>
      </c>
      <c r="C377" s="22" t="s">
        <v>329</v>
      </c>
    </row>
    <row r="378" spans="1:3">
      <c r="A378" s="22" t="s">
        <v>350</v>
      </c>
      <c r="B378" s="15" t="s">
        <v>350</v>
      </c>
      <c r="C378" s="22" t="s">
        <v>350</v>
      </c>
    </row>
    <row r="379" spans="1:3">
      <c r="A379" s="22" t="s">
        <v>354</v>
      </c>
      <c r="B379" s="15" t="s">
        <v>354</v>
      </c>
      <c r="C379" s="22" t="s">
        <v>354</v>
      </c>
    </row>
    <row r="380" spans="1:3">
      <c r="A380" s="22" t="s">
        <v>358</v>
      </c>
      <c r="B380" s="15" t="s">
        <v>358</v>
      </c>
      <c r="C380" s="22" t="s">
        <v>358</v>
      </c>
    </row>
    <row r="381" spans="1:3">
      <c r="A381" s="22" t="s">
        <v>361</v>
      </c>
      <c r="B381" s="15" t="s">
        <v>361</v>
      </c>
      <c r="C381" s="22" t="s">
        <v>361</v>
      </c>
    </row>
    <row r="382" spans="1:3">
      <c r="A382" s="22" t="s">
        <v>365</v>
      </c>
      <c r="B382" s="15" t="s">
        <v>365</v>
      </c>
      <c r="C382" s="22" t="s">
        <v>365</v>
      </c>
    </row>
    <row r="383" spans="1:3">
      <c r="A383" s="22" t="s">
        <v>373</v>
      </c>
      <c r="B383" s="15" t="s">
        <v>373</v>
      </c>
      <c r="C383" s="22" t="s">
        <v>373</v>
      </c>
    </row>
    <row r="384" spans="1:3">
      <c r="A384" s="22"/>
      <c r="B384" s="15"/>
      <c r="C384" s="22"/>
    </row>
    <row r="385" spans="1:3">
      <c r="A385" s="22" t="s">
        <v>375</v>
      </c>
      <c r="B385" s="15" t="s">
        <v>375</v>
      </c>
      <c r="C385" s="22" t="s">
        <v>375</v>
      </c>
    </row>
    <row r="386" spans="1:3">
      <c r="A386" s="22" t="s">
        <v>364</v>
      </c>
      <c r="B386" s="15" t="s">
        <v>364</v>
      </c>
      <c r="C386" s="22" t="s">
        <v>364</v>
      </c>
    </row>
  </sheetData>
  <sheetProtection selectLockedCells="1" selectUnlockedCells="1"/>
  <autoFilter ref="A1:B3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8"/>
  <sheetViews>
    <sheetView workbookViewId="0">
      <selection activeCell="L310" sqref="L310"/>
    </sheetView>
  </sheetViews>
  <sheetFormatPr defaultRowHeight="15"/>
  <cols>
    <col min="1" max="1" width="33.28515625" style="49" customWidth="1"/>
    <col min="2" max="2" width="17.7109375" style="49" customWidth="1"/>
    <col min="3" max="3" width="26.42578125" style="49" bestFit="1" customWidth="1"/>
    <col min="4" max="4" width="15.7109375" style="49" bestFit="1" customWidth="1"/>
    <col min="6" max="7" width="9.140625" style="17"/>
    <col min="8" max="8" width="14" style="17" customWidth="1"/>
    <col min="9" max="14" width="9.140625" style="17"/>
    <col min="15" max="15" width="11.140625" style="17" customWidth="1"/>
    <col min="16" max="16" width="9.7109375" style="17" customWidth="1"/>
    <col min="17" max="16384" width="9.140625" style="17"/>
  </cols>
  <sheetData>
    <row r="1" spans="1:16" ht="25.5">
      <c r="A1" s="66" t="s">
        <v>2</v>
      </c>
      <c r="B1" s="68" t="s">
        <v>13</v>
      </c>
      <c r="C1" s="68" t="s">
        <v>14</v>
      </c>
      <c r="D1" s="68" t="s">
        <v>9</v>
      </c>
      <c r="E1" s="68" t="s">
        <v>10</v>
      </c>
      <c r="F1" s="68" t="s">
        <v>11</v>
      </c>
      <c r="G1" s="68" t="s">
        <v>12</v>
      </c>
      <c r="H1" s="69" t="s">
        <v>4</v>
      </c>
      <c r="I1" s="74" t="s">
        <v>631</v>
      </c>
      <c r="J1" s="74" t="s">
        <v>632</v>
      </c>
      <c r="K1" s="74" t="s">
        <v>633</v>
      </c>
      <c r="L1" s="68" t="s">
        <v>12</v>
      </c>
      <c r="M1" s="68" t="s">
        <v>13</v>
      </c>
      <c r="N1" s="68" t="s">
        <v>14</v>
      </c>
      <c r="O1" s="69" t="s">
        <v>7</v>
      </c>
      <c r="P1" s="69" t="s">
        <v>8</v>
      </c>
    </row>
    <row r="2" spans="1:16">
      <c r="A2" s="67" t="s">
        <v>17</v>
      </c>
      <c r="B2" s="70"/>
      <c r="C2" s="70"/>
      <c r="D2" s="70">
        <v>16</v>
      </c>
      <c r="E2" s="70">
        <v>49</v>
      </c>
      <c r="F2" s="70">
        <v>712</v>
      </c>
      <c r="G2" s="70">
        <v>777</v>
      </c>
      <c r="H2" s="70">
        <v>20</v>
      </c>
      <c r="I2" s="70">
        <v>1</v>
      </c>
      <c r="J2" s="70">
        <v>1</v>
      </c>
      <c r="K2" s="70">
        <v>1</v>
      </c>
      <c r="L2" s="70">
        <v>3</v>
      </c>
      <c r="M2" s="70">
        <v>1</v>
      </c>
      <c r="N2" s="70">
        <v>1</v>
      </c>
      <c r="O2" s="70">
        <v>0</v>
      </c>
      <c r="P2" s="70">
        <v>0</v>
      </c>
    </row>
    <row r="3" spans="1:16">
      <c r="A3" s="67" t="s">
        <v>19</v>
      </c>
      <c r="B3" s="70"/>
      <c r="C3" s="70"/>
      <c r="D3" s="70">
        <v>2</v>
      </c>
      <c r="E3" s="70">
        <v>4</v>
      </c>
      <c r="F3" s="70">
        <v>77</v>
      </c>
      <c r="G3" s="70">
        <v>83</v>
      </c>
      <c r="H3" s="70">
        <v>9</v>
      </c>
      <c r="I3" s="70">
        <v>1</v>
      </c>
      <c r="J3" s="70">
        <v>1</v>
      </c>
      <c r="K3" s="70">
        <v>0</v>
      </c>
      <c r="L3" s="70">
        <v>2</v>
      </c>
      <c r="M3" s="70">
        <v>0</v>
      </c>
      <c r="N3" s="70">
        <v>0</v>
      </c>
      <c r="O3" s="70">
        <v>0</v>
      </c>
      <c r="P3" s="70">
        <v>0</v>
      </c>
    </row>
    <row r="4" spans="1:16">
      <c r="A4" s="67" t="s">
        <v>20</v>
      </c>
      <c r="B4" s="70"/>
      <c r="C4" s="70"/>
      <c r="D4" s="70">
        <v>42</v>
      </c>
      <c r="E4" s="70">
        <v>52</v>
      </c>
      <c r="F4" s="70">
        <v>979</v>
      </c>
      <c r="G4" s="70">
        <v>1073</v>
      </c>
      <c r="H4" s="70">
        <v>33</v>
      </c>
      <c r="I4" s="70">
        <v>2</v>
      </c>
      <c r="J4" s="70">
        <v>1</v>
      </c>
      <c r="K4" s="70">
        <v>2</v>
      </c>
      <c r="L4" s="70">
        <v>5</v>
      </c>
      <c r="M4" s="70">
        <v>0</v>
      </c>
      <c r="N4" s="70">
        <v>0</v>
      </c>
      <c r="O4" s="70">
        <v>0</v>
      </c>
      <c r="P4" s="70">
        <v>0</v>
      </c>
    </row>
    <row r="5" spans="1:16">
      <c r="A5" s="67" t="s">
        <v>22</v>
      </c>
      <c r="B5" s="70"/>
      <c r="C5" s="70"/>
      <c r="D5" s="70">
        <v>3</v>
      </c>
      <c r="E5" s="70">
        <v>8</v>
      </c>
      <c r="F5" s="70">
        <v>179</v>
      </c>
      <c r="G5" s="70">
        <v>190</v>
      </c>
      <c r="H5" s="70">
        <v>16</v>
      </c>
      <c r="I5" s="70">
        <v>0</v>
      </c>
      <c r="J5" s="70">
        <v>0</v>
      </c>
      <c r="K5" s="70">
        <v>0</v>
      </c>
      <c r="L5" s="70">
        <v>0</v>
      </c>
      <c r="M5" s="70">
        <v>0</v>
      </c>
      <c r="N5" s="70">
        <v>0</v>
      </c>
      <c r="O5" s="70">
        <v>0</v>
      </c>
      <c r="P5" s="70">
        <v>0</v>
      </c>
    </row>
    <row r="6" spans="1:16">
      <c r="A6" s="67" t="s">
        <v>23</v>
      </c>
      <c r="B6" s="70"/>
      <c r="C6" s="70"/>
      <c r="D6" s="70">
        <v>7</v>
      </c>
      <c r="E6" s="70">
        <v>23</v>
      </c>
      <c r="F6" s="70">
        <v>161</v>
      </c>
      <c r="G6" s="70">
        <v>191</v>
      </c>
      <c r="H6" s="70">
        <v>14</v>
      </c>
      <c r="I6" s="70">
        <v>2</v>
      </c>
      <c r="J6" s="70">
        <v>0</v>
      </c>
      <c r="K6" s="70">
        <v>2</v>
      </c>
      <c r="L6" s="70">
        <v>4</v>
      </c>
      <c r="M6" s="70">
        <v>0</v>
      </c>
      <c r="N6" s="70">
        <v>0</v>
      </c>
      <c r="O6" s="70">
        <v>0</v>
      </c>
      <c r="P6" s="70">
        <v>0</v>
      </c>
    </row>
    <row r="7" spans="1:16">
      <c r="A7" s="67" t="s">
        <v>25</v>
      </c>
      <c r="B7" s="70"/>
      <c r="C7" s="70"/>
      <c r="D7" s="70">
        <v>20</v>
      </c>
      <c r="E7" s="70">
        <v>24</v>
      </c>
      <c r="F7" s="70">
        <v>464</v>
      </c>
      <c r="G7" s="70">
        <v>508</v>
      </c>
      <c r="H7" s="70">
        <v>14</v>
      </c>
      <c r="I7" s="70">
        <v>0</v>
      </c>
      <c r="J7" s="70">
        <v>0</v>
      </c>
      <c r="K7" s="70">
        <v>1</v>
      </c>
      <c r="L7" s="70">
        <v>1</v>
      </c>
      <c r="M7" s="70">
        <v>0</v>
      </c>
      <c r="N7" s="70">
        <v>0</v>
      </c>
      <c r="O7" s="70">
        <v>0</v>
      </c>
      <c r="P7" s="70">
        <v>0</v>
      </c>
    </row>
    <row r="8" spans="1:16">
      <c r="A8" s="67" t="s">
        <v>26</v>
      </c>
      <c r="B8" s="70"/>
      <c r="C8" s="70"/>
      <c r="D8" s="70">
        <v>5</v>
      </c>
      <c r="E8" s="70">
        <v>11</v>
      </c>
      <c r="F8" s="70">
        <v>136</v>
      </c>
      <c r="G8" s="70">
        <v>152</v>
      </c>
      <c r="H8" s="70">
        <v>6</v>
      </c>
      <c r="I8" s="70">
        <v>0</v>
      </c>
      <c r="J8" s="70">
        <v>0</v>
      </c>
      <c r="K8" s="70">
        <v>0</v>
      </c>
      <c r="L8" s="70">
        <v>0</v>
      </c>
      <c r="M8" s="70">
        <v>0</v>
      </c>
      <c r="N8" s="70">
        <v>0</v>
      </c>
      <c r="O8" s="70">
        <v>0</v>
      </c>
      <c r="P8" s="70">
        <v>0</v>
      </c>
    </row>
    <row r="9" spans="1:16">
      <c r="A9" s="67" t="s">
        <v>27</v>
      </c>
      <c r="B9" s="70"/>
      <c r="C9" s="70"/>
      <c r="D9" s="70">
        <v>12</v>
      </c>
      <c r="E9" s="70">
        <v>39</v>
      </c>
      <c r="F9" s="70">
        <v>735</v>
      </c>
      <c r="G9" s="70">
        <v>786</v>
      </c>
      <c r="H9" s="70">
        <v>22</v>
      </c>
      <c r="I9" s="70">
        <v>0</v>
      </c>
      <c r="J9" s="70">
        <v>0</v>
      </c>
      <c r="K9" s="70">
        <v>5</v>
      </c>
      <c r="L9" s="70">
        <v>5</v>
      </c>
      <c r="M9" s="70">
        <v>0</v>
      </c>
      <c r="N9" s="70">
        <v>0</v>
      </c>
      <c r="O9" s="70">
        <v>0</v>
      </c>
      <c r="P9" s="70">
        <v>0</v>
      </c>
    </row>
    <row r="10" spans="1:16">
      <c r="A10" s="67" t="s">
        <v>28</v>
      </c>
      <c r="B10" s="70"/>
      <c r="C10" s="70"/>
      <c r="D10" s="70">
        <v>1</v>
      </c>
      <c r="E10" s="70">
        <v>17</v>
      </c>
      <c r="F10" s="70">
        <v>226</v>
      </c>
      <c r="G10" s="70">
        <v>244</v>
      </c>
      <c r="H10" s="70">
        <v>2</v>
      </c>
      <c r="I10" s="70">
        <v>0</v>
      </c>
      <c r="J10" s="70">
        <v>1</v>
      </c>
      <c r="K10" s="70">
        <v>0</v>
      </c>
      <c r="L10" s="70">
        <v>1</v>
      </c>
      <c r="M10" s="70">
        <v>0</v>
      </c>
      <c r="N10" s="70">
        <v>0</v>
      </c>
      <c r="O10" s="70">
        <v>0</v>
      </c>
      <c r="P10" s="70">
        <v>0</v>
      </c>
    </row>
    <row r="11" spans="1:16">
      <c r="A11" s="67" t="s">
        <v>30</v>
      </c>
      <c r="B11" s="70"/>
      <c r="C11" s="70"/>
      <c r="D11" s="70">
        <v>9</v>
      </c>
      <c r="E11" s="70">
        <v>38</v>
      </c>
      <c r="F11" s="70">
        <v>343</v>
      </c>
      <c r="G11" s="70">
        <v>390</v>
      </c>
      <c r="H11" s="70">
        <v>7</v>
      </c>
      <c r="I11" s="70">
        <v>0</v>
      </c>
      <c r="J11" s="70">
        <v>1</v>
      </c>
      <c r="K11" s="70">
        <v>2</v>
      </c>
      <c r="L11" s="70">
        <v>3</v>
      </c>
      <c r="M11" s="70">
        <v>1</v>
      </c>
      <c r="N11" s="70">
        <v>1</v>
      </c>
      <c r="O11" s="70">
        <v>0</v>
      </c>
      <c r="P11" s="70">
        <v>0</v>
      </c>
    </row>
    <row r="12" spans="1:16">
      <c r="A12" s="67" t="s">
        <v>32</v>
      </c>
      <c r="B12" s="70"/>
      <c r="C12" s="70"/>
      <c r="D12" s="70">
        <v>14</v>
      </c>
      <c r="E12" s="70">
        <v>36</v>
      </c>
      <c r="F12" s="70">
        <v>347</v>
      </c>
      <c r="G12" s="70">
        <v>397</v>
      </c>
      <c r="H12" s="70">
        <v>12</v>
      </c>
      <c r="I12" s="70">
        <v>0</v>
      </c>
      <c r="J12" s="70">
        <v>2</v>
      </c>
      <c r="K12" s="70">
        <v>4</v>
      </c>
      <c r="L12" s="70">
        <v>6</v>
      </c>
      <c r="M12" s="70">
        <v>0</v>
      </c>
      <c r="N12" s="70">
        <v>0</v>
      </c>
      <c r="O12" s="70">
        <v>0</v>
      </c>
      <c r="P12" s="70">
        <v>0</v>
      </c>
    </row>
    <row r="13" spans="1:16">
      <c r="A13" s="67" t="s">
        <v>34</v>
      </c>
      <c r="B13" s="70"/>
      <c r="C13" s="70"/>
      <c r="D13" s="70">
        <v>9</v>
      </c>
      <c r="E13" s="70">
        <v>37</v>
      </c>
      <c r="F13" s="70">
        <v>749</v>
      </c>
      <c r="G13" s="70">
        <v>795</v>
      </c>
      <c r="H13" s="70">
        <v>10</v>
      </c>
      <c r="I13" s="70">
        <v>0</v>
      </c>
      <c r="J13" s="70">
        <v>6</v>
      </c>
      <c r="K13" s="70">
        <v>3</v>
      </c>
      <c r="L13" s="70">
        <v>9</v>
      </c>
      <c r="M13" s="70">
        <v>0</v>
      </c>
      <c r="N13" s="70">
        <v>0</v>
      </c>
      <c r="O13" s="70">
        <v>0</v>
      </c>
      <c r="P13" s="70">
        <v>0</v>
      </c>
    </row>
    <row r="14" spans="1:16">
      <c r="A14" s="67" t="s">
        <v>36</v>
      </c>
      <c r="B14" s="70"/>
      <c r="C14" s="70"/>
      <c r="D14" s="70">
        <v>8</v>
      </c>
      <c r="E14" s="70">
        <v>10</v>
      </c>
      <c r="F14" s="70">
        <v>198</v>
      </c>
      <c r="G14" s="70">
        <v>216</v>
      </c>
      <c r="H14" s="70">
        <v>6</v>
      </c>
      <c r="I14" s="70">
        <v>1</v>
      </c>
      <c r="J14" s="70">
        <v>2</v>
      </c>
      <c r="K14" s="70">
        <v>1</v>
      </c>
      <c r="L14" s="70">
        <v>4</v>
      </c>
      <c r="M14" s="70">
        <v>0</v>
      </c>
      <c r="N14" s="70">
        <v>0</v>
      </c>
      <c r="O14" s="70">
        <v>0</v>
      </c>
      <c r="P14" s="70">
        <v>0</v>
      </c>
    </row>
    <row r="15" spans="1:16">
      <c r="A15" s="67" t="s">
        <v>37</v>
      </c>
      <c r="B15" s="70"/>
      <c r="C15" s="70"/>
      <c r="D15" s="70">
        <v>42</v>
      </c>
      <c r="E15" s="70">
        <v>96</v>
      </c>
      <c r="F15" s="70">
        <v>1392</v>
      </c>
      <c r="G15" s="70">
        <v>1530</v>
      </c>
      <c r="H15" s="70">
        <v>55</v>
      </c>
      <c r="I15" s="70">
        <v>1</v>
      </c>
      <c r="J15" s="70">
        <v>4</v>
      </c>
      <c r="K15" s="70">
        <v>6</v>
      </c>
      <c r="L15" s="70">
        <v>11</v>
      </c>
      <c r="M15" s="70">
        <v>0</v>
      </c>
      <c r="N15" s="70">
        <v>0</v>
      </c>
      <c r="O15" s="70">
        <v>1</v>
      </c>
      <c r="P15" s="70">
        <v>0</v>
      </c>
    </row>
    <row r="16" spans="1:16">
      <c r="A16" s="67" t="s">
        <v>38</v>
      </c>
      <c r="B16" s="70"/>
      <c r="C16" s="70"/>
      <c r="D16" s="70">
        <v>46</v>
      </c>
      <c r="E16" s="70">
        <v>134</v>
      </c>
      <c r="F16" s="70">
        <v>2121</v>
      </c>
      <c r="G16" s="70">
        <v>2301</v>
      </c>
      <c r="H16" s="70">
        <v>305</v>
      </c>
      <c r="I16" s="70">
        <v>2</v>
      </c>
      <c r="J16" s="70">
        <v>3</v>
      </c>
      <c r="K16" s="70">
        <v>7</v>
      </c>
      <c r="L16" s="70">
        <v>12</v>
      </c>
      <c r="M16" s="70">
        <v>1</v>
      </c>
      <c r="N16" s="70">
        <v>1</v>
      </c>
      <c r="O16" s="70">
        <v>0</v>
      </c>
      <c r="P16" s="70">
        <v>0</v>
      </c>
    </row>
    <row r="17" spans="1:16">
      <c r="A17" s="67" t="s">
        <v>39</v>
      </c>
      <c r="B17" s="70"/>
      <c r="C17" s="70"/>
      <c r="D17" s="70">
        <v>79</v>
      </c>
      <c r="E17" s="70">
        <v>115</v>
      </c>
      <c r="F17" s="70">
        <v>1264</v>
      </c>
      <c r="G17" s="70">
        <v>1458</v>
      </c>
      <c r="H17" s="70">
        <v>153</v>
      </c>
      <c r="I17" s="70">
        <v>0</v>
      </c>
      <c r="J17" s="70">
        <v>0</v>
      </c>
      <c r="K17" s="70">
        <v>9</v>
      </c>
      <c r="L17" s="70">
        <v>9</v>
      </c>
      <c r="M17" s="70">
        <v>0</v>
      </c>
      <c r="N17" s="70">
        <v>0</v>
      </c>
      <c r="O17" s="70">
        <v>1</v>
      </c>
      <c r="P17" s="70">
        <v>0</v>
      </c>
    </row>
    <row r="18" spans="1:16">
      <c r="A18" s="67" t="s">
        <v>40</v>
      </c>
      <c r="B18" s="70"/>
      <c r="C18" s="70"/>
      <c r="D18" s="70">
        <v>56</v>
      </c>
      <c r="E18" s="70">
        <v>71</v>
      </c>
      <c r="F18" s="70">
        <v>1296</v>
      </c>
      <c r="G18" s="70">
        <v>1423</v>
      </c>
      <c r="H18" s="70">
        <v>59</v>
      </c>
      <c r="I18" s="70">
        <v>3</v>
      </c>
      <c r="J18" s="70">
        <v>2</v>
      </c>
      <c r="K18" s="70">
        <v>5</v>
      </c>
      <c r="L18" s="70">
        <v>10</v>
      </c>
      <c r="M18" s="70">
        <v>0</v>
      </c>
      <c r="N18" s="70">
        <v>0</v>
      </c>
      <c r="O18" s="70">
        <v>0</v>
      </c>
      <c r="P18" s="70">
        <v>0</v>
      </c>
    </row>
    <row r="19" spans="1:16">
      <c r="A19" s="67" t="s">
        <v>41</v>
      </c>
      <c r="B19" s="70"/>
      <c r="C19" s="70"/>
      <c r="D19" s="70">
        <v>10</v>
      </c>
      <c r="E19" s="70">
        <v>19</v>
      </c>
      <c r="F19" s="70">
        <v>205</v>
      </c>
      <c r="G19" s="70">
        <v>234</v>
      </c>
      <c r="H19" s="70">
        <v>7</v>
      </c>
      <c r="I19" s="70">
        <v>0</v>
      </c>
      <c r="J19" s="70">
        <v>0</v>
      </c>
      <c r="K19" s="70">
        <v>1</v>
      </c>
      <c r="L19" s="70">
        <v>1</v>
      </c>
      <c r="M19" s="70">
        <v>1</v>
      </c>
      <c r="N19" s="70">
        <v>1</v>
      </c>
      <c r="O19" s="70">
        <v>0</v>
      </c>
      <c r="P19" s="70">
        <v>0</v>
      </c>
    </row>
    <row r="20" spans="1:16">
      <c r="A20" s="67" t="s">
        <v>42</v>
      </c>
      <c r="B20" s="70"/>
      <c r="C20" s="70"/>
      <c r="D20" s="70">
        <v>6</v>
      </c>
      <c r="E20" s="70">
        <v>15</v>
      </c>
      <c r="F20" s="70">
        <v>172</v>
      </c>
      <c r="G20" s="70">
        <v>193</v>
      </c>
      <c r="H20" s="70">
        <v>9</v>
      </c>
      <c r="I20" s="70">
        <v>0</v>
      </c>
      <c r="J20" s="70">
        <v>2</v>
      </c>
      <c r="K20" s="70">
        <v>2</v>
      </c>
      <c r="L20" s="70">
        <v>4</v>
      </c>
      <c r="M20" s="70">
        <v>0</v>
      </c>
      <c r="N20" s="70">
        <v>0</v>
      </c>
      <c r="O20" s="70">
        <v>0</v>
      </c>
      <c r="P20" s="70">
        <v>0</v>
      </c>
    </row>
    <row r="21" spans="1:16">
      <c r="A21" s="67" t="s">
        <v>43</v>
      </c>
      <c r="B21" s="70"/>
      <c r="C21" s="70"/>
      <c r="D21" s="70">
        <v>22</v>
      </c>
      <c r="E21" s="70">
        <v>105</v>
      </c>
      <c r="F21" s="70">
        <v>1144</v>
      </c>
      <c r="G21" s="70">
        <v>1271</v>
      </c>
      <c r="H21" s="70">
        <v>65</v>
      </c>
      <c r="I21" s="70">
        <v>0</v>
      </c>
      <c r="J21" s="70">
        <v>0</v>
      </c>
      <c r="K21" s="70">
        <v>6</v>
      </c>
      <c r="L21" s="70">
        <v>6</v>
      </c>
      <c r="M21" s="70">
        <v>0</v>
      </c>
      <c r="N21" s="70">
        <v>0</v>
      </c>
      <c r="O21" s="70">
        <v>0</v>
      </c>
      <c r="P21" s="70">
        <v>0</v>
      </c>
    </row>
    <row r="22" spans="1:16">
      <c r="A22" s="67" t="s">
        <v>44</v>
      </c>
      <c r="B22" s="70"/>
      <c r="C22" s="70"/>
      <c r="D22" s="70">
        <v>3</v>
      </c>
      <c r="E22" s="70">
        <v>19</v>
      </c>
      <c r="F22" s="70">
        <v>621</v>
      </c>
      <c r="G22" s="70">
        <v>643</v>
      </c>
      <c r="H22" s="70">
        <v>99</v>
      </c>
      <c r="I22" s="70">
        <v>0</v>
      </c>
      <c r="J22" s="70">
        <v>1</v>
      </c>
      <c r="K22" s="70">
        <v>2</v>
      </c>
      <c r="L22" s="70">
        <v>3</v>
      </c>
      <c r="M22" s="70">
        <v>0</v>
      </c>
      <c r="N22" s="70">
        <v>0</v>
      </c>
      <c r="O22" s="70">
        <v>0</v>
      </c>
      <c r="P22" s="70">
        <v>0</v>
      </c>
    </row>
    <row r="23" spans="1:16">
      <c r="A23" s="67" t="s">
        <v>45</v>
      </c>
      <c r="B23" s="70"/>
      <c r="C23" s="70"/>
      <c r="D23" s="70">
        <v>8</v>
      </c>
      <c r="E23" s="70">
        <v>36</v>
      </c>
      <c r="F23" s="70">
        <v>300</v>
      </c>
      <c r="G23" s="70">
        <v>344</v>
      </c>
      <c r="H23" s="70">
        <v>22</v>
      </c>
      <c r="I23" s="70">
        <v>0</v>
      </c>
      <c r="J23" s="70">
        <v>0</v>
      </c>
      <c r="K23" s="70">
        <v>0</v>
      </c>
      <c r="L23" s="70">
        <v>0</v>
      </c>
      <c r="M23" s="70">
        <v>0</v>
      </c>
      <c r="N23" s="70">
        <v>0</v>
      </c>
      <c r="O23" s="70">
        <v>1</v>
      </c>
      <c r="P23" s="70">
        <v>0</v>
      </c>
    </row>
    <row r="24" spans="1:16">
      <c r="A24" s="67" t="s">
        <v>46</v>
      </c>
      <c r="B24" s="70"/>
      <c r="C24" s="70"/>
      <c r="D24" s="70">
        <v>23</v>
      </c>
      <c r="E24" s="70">
        <v>36</v>
      </c>
      <c r="F24" s="70">
        <v>479</v>
      </c>
      <c r="G24" s="70">
        <v>538</v>
      </c>
      <c r="H24" s="70">
        <v>11</v>
      </c>
      <c r="I24" s="70">
        <v>1</v>
      </c>
      <c r="J24" s="70">
        <v>2</v>
      </c>
      <c r="K24" s="70">
        <v>1</v>
      </c>
      <c r="L24" s="70">
        <v>4</v>
      </c>
      <c r="M24" s="70">
        <v>0</v>
      </c>
      <c r="N24" s="70">
        <v>0</v>
      </c>
      <c r="O24" s="70">
        <v>0</v>
      </c>
      <c r="P24" s="70">
        <v>0</v>
      </c>
    </row>
    <row r="25" spans="1:16">
      <c r="A25" s="67" t="s">
        <v>47</v>
      </c>
      <c r="B25" s="70"/>
      <c r="C25" s="70"/>
      <c r="D25" s="70">
        <v>43</v>
      </c>
      <c r="E25" s="70">
        <v>39</v>
      </c>
      <c r="F25" s="70">
        <v>335</v>
      </c>
      <c r="G25" s="70">
        <v>417</v>
      </c>
      <c r="H25" s="70">
        <v>26</v>
      </c>
      <c r="I25" s="70">
        <v>0</v>
      </c>
      <c r="J25" s="70">
        <v>0</v>
      </c>
      <c r="K25" s="70">
        <v>3</v>
      </c>
      <c r="L25" s="70">
        <v>3</v>
      </c>
      <c r="M25" s="70">
        <v>0</v>
      </c>
      <c r="N25" s="70">
        <v>0</v>
      </c>
      <c r="O25" s="70">
        <v>0</v>
      </c>
      <c r="P25" s="70">
        <v>0</v>
      </c>
    </row>
    <row r="26" spans="1:16">
      <c r="A26" s="67" t="s">
        <v>48</v>
      </c>
      <c r="B26" s="70"/>
      <c r="C26" s="70"/>
      <c r="D26" s="70">
        <v>3</v>
      </c>
      <c r="E26" s="70">
        <v>10</v>
      </c>
      <c r="F26" s="70">
        <v>226</v>
      </c>
      <c r="G26" s="70">
        <v>239</v>
      </c>
      <c r="H26" s="70">
        <v>4</v>
      </c>
      <c r="I26" s="70">
        <v>0</v>
      </c>
      <c r="J26" s="70">
        <v>0</v>
      </c>
      <c r="K26" s="70">
        <v>1</v>
      </c>
      <c r="L26" s="70">
        <v>1</v>
      </c>
      <c r="M26" s="70">
        <v>0</v>
      </c>
      <c r="N26" s="70">
        <v>0</v>
      </c>
      <c r="O26" s="70">
        <v>0</v>
      </c>
      <c r="P26" s="70">
        <v>0</v>
      </c>
    </row>
    <row r="27" spans="1:16">
      <c r="A27" s="67" t="s">
        <v>49</v>
      </c>
      <c r="B27" s="70"/>
      <c r="C27" s="70"/>
      <c r="D27" s="70">
        <v>26</v>
      </c>
      <c r="E27" s="70">
        <v>64</v>
      </c>
      <c r="F27" s="70">
        <v>619</v>
      </c>
      <c r="G27" s="70">
        <v>709</v>
      </c>
      <c r="H27" s="70">
        <v>35</v>
      </c>
      <c r="I27" s="70">
        <v>0</v>
      </c>
      <c r="J27" s="70">
        <v>0</v>
      </c>
      <c r="K27" s="70">
        <v>2</v>
      </c>
      <c r="L27" s="70">
        <v>2</v>
      </c>
      <c r="M27" s="70">
        <v>0</v>
      </c>
      <c r="N27" s="70">
        <v>0</v>
      </c>
      <c r="O27" s="70">
        <v>0</v>
      </c>
      <c r="P27" s="70">
        <v>0</v>
      </c>
    </row>
    <row r="28" spans="1:16">
      <c r="A28" s="67" t="s">
        <v>50</v>
      </c>
      <c r="B28" s="70"/>
      <c r="C28" s="70"/>
      <c r="D28" s="70">
        <v>45</v>
      </c>
      <c r="E28" s="70">
        <v>57</v>
      </c>
      <c r="F28" s="70">
        <v>1285</v>
      </c>
      <c r="G28" s="70">
        <v>1387</v>
      </c>
      <c r="H28" s="70">
        <v>71</v>
      </c>
      <c r="I28" s="70">
        <v>1</v>
      </c>
      <c r="J28" s="70">
        <v>1</v>
      </c>
      <c r="K28" s="70">
        <v>2</v>
      </c>
      <c r="L28" s="70">
        <v>4</v>
      </c>
      <c r="M28" s="70">
        <v>0</v>
      </c>
      <c r="N28" s="70">
        <v>0</v>
      </c>
      <c r="O28" s="70">
        <v>1</v>
      </c>
      <c r="P28" s="70">
        <v>0</v>
      </c>
    </row>
    <row r="29" spans="1:16">
      <c r="A29" s="67" t="s">
        <v>51</v>
      </c>
      <c r="B29" s="70"/>
      <c r="C29" s="70"/>
      <c r="D29" s="70">
        <v>8</v>
      </c>
      <c r="E29" s="70">
        <v>24</v>
      </c>
      <c r="F29" s="70">
        <v>468</v>
      </c>
      <c r="G29" s="70">
        <v>500</v>
      </c>
      <c r="H29" s="70">
        <v>33</v>
      </c>
      <c r="I29" s="70">
        <v>0</v>
      </c>
      <c r="J29" s="70">
        <v>1</v>
      </c>
      <c r="K29" s="70">
        <v>0</v>
      </c>
      <c r="L29" s="70">
        <v>1</v>
      </c>
      <c r="M29" s="70">
        <v>0</v>
      </c>
      <c r="N29" s="70">
        <v>0</v>
      </c>
      <c r="O29" s="70">
        <v>0</v>
      </c>
      <c r="P29" s="70">
        <v>0</v>
      </c>
    </row>
    <row r="30" spans="1:16">
      <c r="A30" s="67" t="s">
        <v>52</v>
      </c>
      <c r="B30" s="70"/>
      <c r="C30" s="70"/>
      <c r="D30" s="70">
        <v>50</v>
      </c>
      <c r="E30" s="70">
        <v>48</v>
      </c>
      <c r="F30" s="70">
        <v>902</v>
      </c>
      <c r="G30" s="70">
        <v>1000</v>
      </c>
      <c r="H30" s="70">
        <v>65</v>
      </c>
      <c r="I30" s="70">
        <v>0</v>
      </c>
      <c r="J30" s="70">
        <v>1</v>
      </c>
      <c r="K30" s="70">
        <v>5</v>
      </c>
      <c r="L30" s="70">
        <v>6</v>
      </c>
      <c r="M30" s="70">
        <v>0</v>
      </c>
      <c r="N30" s="70">
        <v>0</v>
      </c>
      <c r="O30" s="70">
        <v>0</v>
      </c>
      <c r="P30" s="70">
        <v>0</v>
      </c>
    </row>
    <row r="31" spans="1:16">
      <c r="A31" s="67" t="s">
        <v>53</v>
      </c>
      <c r="B31" s="70"/>
      <c r="C31" s="70"/>
      <c r="D31" s="70">
        <v>7</v>
      </c>
      <c r="E31" s="70">
        <v>40</v>
      </c>
      <c r="F31" s="70">
        <v>601</v>
      </c>
      <c r="G31" s="70">
        <v>648</v>
      </c>
      <c r="H31" s="70">
        <v>23</v>
      </c>
      <c r="I31" s="70">
        <v>0</v>
      </c>
      <c r="J31" s="70">
        <v>2</v>
      </c>
      <c r="K31" s="70">
        <v>1</v>
      </c>
      <c r="L31" s="70">
        <v>3</v>
      </c>
      <c r="M31" s="70">
        <v>0</v>
      </c>
      <c r="N31" s="70">
        <v>0</v>
      </c>
      <c r="O31" s="70">
        <v>0</v>
      </c>
      <c r="P31" s="70">
        <v>0</v>
      </c>
    </row>
    <row r="32" spans="1:16">
      <c r="A32" s="67" t="s">
        <v>54</v>
      </c>
      <c r="B32" s="70"/>
      <c r="C32" s="70"/>
      <c r="D32" s="70">
        <v>16</v>
      </c>
      <c r="E32" s="70">
        <v>28</v>
      </c>
      <c r="F32" s="70">
        <v>404</v>
      </c>
      <c r="G32" s="70">
        <v>448</v>
      </c>
      <c r="H32" s="70">
        <v>8</v>
      </c>
      <c r="I32" s="70">
        <v>0</v>
      </c>
      <c r="J32" s="70">
        <v>0</v>
      </c>
      <c r="K32" s="70">
        <v>0</v>
      </c>
      <c r="L32" s="70">
        <v>0</v>
      </c>
      <c r="M32" s="70">
        <v>0</v>
      </c>
      <c r="N32" s="70">
        <v>0</v>
      </c>
      <c r="O32" s="70">
        <v>1</v>
      </c>
      <c r="P32" s="70">
        <v>0</v>
      </c>
    </row>
    <row r="33" spans="1:16">
      <c r="A33" s="67" t="s">
        <v>55</v>
      </c>
      <c r="B33" s="70"/>
      <c r="C33" s="70"/>
      <c r="D33" s="70">
        <v>1</v>
      </c>
      <c r="E33" s="70">
        <v>4</v>
      </c>
      <c r="F33" s="70">
        <v>32</v>
      </c>
      <c r="G33" s="70">
        <v>37</v>
      </c>
      <c r="H33" s="70">
        <v>0</v>
      </c>
      <c r="I33" s="70">
        <v>0</v>
      </c>
      <c r="J33" s="70">
        <v>0</v>
      </c>
      <c r="K33" s="70">
        <v>0</v>
      </c>
      <c r="L33" s="70">
        <v>0</v>
      </c>
      <c r="M33" s="70">
        <v>0</v>
      </c>
      <c r="N33" s="70">
        <v>0</v>
      </c>
      <c r="O33" s="70">
        <v>0</v>
      </c>
      <c r="P33" s="70">
        <v>0</v>
      </c>
    </row>
    <row r="34" spans="1:16">
      <c r="A34" s="67" t="s">
        <v>56</v>
      </c>
      <c r="B34" s="70"/>
      <c r="C34" s="70"/>
      <c r="D34" s="70">
        <v>35</v>
      </c>
      <c r="E34" s="70">
        <v>22</v>
      </c>
      <c r="F34" s="70">
        <v>616</v>
      </c>
      <c r="G34" s="70">
        <v>673</v>
      </c>
      <c r="H34" s="70">
        <v>26</v>
      </c>
      <c r="I34" s="70">
        <v>0</v>
      </c>
      <c r="J34" s="70">
        <v>0</v>
      </c>
      <c r="K34" s="70">
        <v>4</v>
      </c>
      <c r="L34" s="70">
        <v>4</v>
      </c>
      <c r="M34" s="70">
        <v>0</v>
      </c>
      <c r="N34" s="70">
        <v>0</v>
      </c>
      <c r="O34" s="70">
        <v>1</v>
      </c>
      <c r="P34" s="70">
        <v>0</v>
      </c>
    </row>
    <row r="35" spans="1:16">
      <c r="A35" s="67" t="s">
        <v>57</v>
      </c>
      <c r="B35" s="70"/>
      <c r="C35" s="70"/>
      <c r="D35" s="70">
        <v>28</v>
      </c>
      <c r="E35" s="70">
        <v>72</v>
      </c>
      <c r="F35" s="70">
        <v>1314</v>
      </c>
      <c r="G35" s="70">
        <v>1414</v>
      </c>
      <c r="H35" s="70">
        <v>31</v>
      </c>
      <c r="I35" s="70">
        <v>0</v>
      </c>
      <c r="J35" s="70">
        <v>0</v>
      </c>
      <c r="K35" s="70">
        <v>2</v>
      </c>
      <c r="L35" s="70">
        <v>2</v>
      </c>
      <c r="M35" s="70">
        <v>0</v>
      </c>
      <c r="N35" s="70">
        <v>0</v>
      </c>
      <c r="O35" s="70">
        <v>0</v>
      </c>
      <c r="P35" s="70">
        <v>0</v>
      </c>
    </row>
    <row r="36" spans="1:16">
      <c r="A36" s="67" t="s">
        <v>58</v>
      </c>
      <c r="B36" s="70"/>
      <c r="C36" s="70"/>
      <c r="D36" s="70">
        <v>48</v>
      </c>
      <c r="E36" s="70">
        <v>48</v>
      </c>
      <c r="F36" s="70">
        <v>615</v>
      </c>
      <c r="G36" s="70">
        <v>711</v>
      </c>
      <c r="H36" s="70">
        <v>22</v>
      </c>
      <c r="I36" s="70">
        <v>1</v>
      </c>
      <c r="J36" s="70">
        <v>3</v>
      </c>
      <c r="K36" s="70">
        <v>1</v>
      </c>
      <c r="L36" s="70">
        <v>5</v>
      </c>
      <c r="M36" s="70">
        <v>0</v>
      </c>
      <c r="N36" s="70">
        <v>0</v>
      </c>
      <c r="O36" s="70">
        <v>0</v>
      </c>
      <c r="P36" s="70">
        <v>0</v>
      </c>
    </row>
    <row r="37" spans="1:16">
      <c r="A37" s="67" t="s">
        <v>59</v>
      </c>
      <c r="B37" s="70"/>
      <c r="C37" s="70"/>
      <c r="D37" s="70">
        <v>25</v>
      </c>
      <c r="E37" s="70">
        <v>36</v>
      </c>
      <c r="F37" s="70">
        <v>463</v>
      </c>
      <c r="G37" s="70">
        <v>524</v>
      </c>
      <c r="H37" s="70">
        <v>29</v>
      </c>
      <c r="I37" s="70">
        <v>0</v>
      </c>
      <c r="J37" s="70">
        <v>0</v>
      </c>
      <c r="K37" s="70">
        <v>1</v>
      </c>
      <c r="L37" s="70">
        <v>1</v>
      </c>
      <c r="M37" s="70">
        <v>0</v>
      </c>
      <c r="N37" s="70">
        <v>0</v>
      </c>
      <c r="O37" s="70">
        <v>0</v>
      </c>
      <c r="P37" s="70">
        <v>0</v>
      </c>
    </row>
    <row r="38" spans="1:16">
      <c r="A38" s="67" t="s">
        <v>60</v>
      </c>
      <c r="B38" s="70"/>
      <c r="C38" s="70"/>
      <c r="D38" s="70">
        <v>108</v>
      </c>
      <c r="E38" s="70">
        <v>197</v>
      </c>
      <c r="F38" s="70">
        <v>1848</v>
      </c>
      <c r="G38" s="70">
        <v>2153</v>
      </c>
      <c r="H38" s="70">
        <v>93</v>
      </c>
      <c r="I38" s="70">
        <v>2</v>
      </c>
      <c r="J38" s="70">
        <v>3</v>
      </c>
      <c r="K38" s="70">
        <v>5</v>
      </c>
      <c r="L38" s="70">
        <v>10</v>
      </c>
      <c r="M38" s="70">
        <v>0</v>
      </c>
      <c r="N38" s="70">
        <v>0</v>
      </c>
      <c r="O38" s="70">
        <v>0</v>
      </c>
      <c r="P38" s="70">
        <v>0</v>
      </c>
    </row>
    <row r="39" spans="1:16">
      <c r="A39" s="67" t="s">
        <v>61</v>
      </c>
      <c r="B39" s="70"/>
      <c r="C39" s="70"/>
      <c r="D39" s="70">
        <v>41</v>
      </c>
      <c r="E39" s="70">
        <v>92</v>
      </c>
      <c r="F39" s="70">
        <v>1723</v>
      </c>
      <c r="G39" s="70">
        <v>1856</v>
      </c>
      <c r="H39" s="70">
        <v>39</v>
      </c>
      <c r="I39" s="70">
        <v>1</v>
      </c>
      <c r="J39" s="70">
        <v>1</v>
      </c>
      <c r="K39" s="70">
        <v>6</v>
      </c>
      <c r="L39" s="70">
        <v>8</v>
      </c>
      <c r="M39" s="70">
        <v>0</v>
      </c>
      <c r="N39" s="70">
        <v>0</v>
      </c>
      <c r="O39" s="70">
        <v>1</v>
      </c>
      <c r="P39" s="70">
        <v>0</v>
      </c>
    </row>
    <row r="40" spans="1:16">
      <c r="A40" s="67" t="s">
        <v>62</v>
      </c>
      <c r="B40" s="70"/>
      <c r="C40" s="70"/>
      <c r="D40" s="70">
        <v>11</v>
      </c>
      <c r="E40" s="70">
        <v>36</v>
      </c>
      <c r="F40" s="70">
        <v>483</v>
      </c>
      <c r="G40" s="70">
        <v>530</v>
      </c>
      <c r="H40" s="70">
        <v>11</v>
      </c>
      <c r="I40" s="70">
        <v>1</v>
      </c>
      <c r="J40" s="70">
        <v>1</v>
      </c>
      <c r="K40" s="70">
        <v>0</v>
      </c>
      <c r="L40" s="70">
        <v>2</v>
      </c>
      <c r="M40" s="70">
        <v>0</v>
      </c>
      <c r="N40" s="70">
        <v>0</v>
      </c>
      <c r="O40" s="70">
        <v>0</v>
      </c>
      <c r="P40" s="70">
        <v>0</v>
      </c>
    </row>
    <row r="41" spans="1:16">
      <c r="A41" s="67" t="s">
        <v>63</v>
      </c>
      <c r="B41" s="70"/>
      <c r="C41" s="70"/>
      <c r="D41" s="70">
        <v>60</v>
      </c>
      <c r="E41" s="70">
        <v>78</v>
      </c>
      <c r="F41" s="70">
        <v>809</v>
      </c>
      <c r="G41" s="70">
        <v>947</v>
      </c>
      <c r="H41" s="70">
        <v>101</v>
      </c>
      <c r="I41" s="70">
        <v>1</v>
      </c>
      <c r="J41" s="70">
        <v>0</v>
      </c>
      <c r="K41" s="70">
        <v>3</v>
      </c>
      <c r="L41" s="70">
        <v>4</v>
      </c>
      <c r="M41" s="70">
        <v>0</v>
      </c>
      <c r="N41" s="70">
        <v>0</v>
      </c>
      <c r="O41" s="70">
        <v>0</v>
      </c>
      <c r="P41" s="70">
        <v>0</v>
      </c>
    </row>
    <row r="42" spans="1:16">
      <c r="A42" s="67" t="s">
        <v>66</v>
      </c>
      <c r="B42" s="70"/>
      <c r="C42" s="70"/>
      <c r="D42" s="70">
        <v>87</v>
      </c>
      <c r="E42" s="70">
        <v>189</v>
      </c>
      <c r="F42" s="70">
        <v>2711</v>
      </c>
      <c r="G42" s="70">
        <v>2987</v>
      </c>
      <c r="H42" s="70">
        <v>34</v>
      </c>
      <c r="I42" s="70">
        <v>0</v>
      </c>
      <c r="J42" s="70">
        <v>2</v>
      </c>
      <c r="K42" s="70">
        <v>3</v>
      </c>
      <c r="L42" s="70">
        <v>5</v>
      </c>
      <c r="M42" s="70">
        <v>0</v>
      </c>
      <c r="N42" s="70">
        <v>0</v>
      </c>
      <c r="O42" s="70">
        <v>0</v>
      </c>
      <c r="P42" s="70">
        <v>0</v>
      </c>
    </row>
    <row r="43" spans="1:16">
      <c r="A43" s="67" t="s">
        <v>68</v>
      </c>
      <c r="B43" s="70"/>
      <c r="C43" s="70"/>
      <c r="D43" s="70">
        <v>2</v>
      </c>
      <c r="E43" s="70">
        <v>12</v>
      </c>
      <c r="F43" s="70">
        <v>114</v>
      </c>
      <c r="G43" s="70">
        <v>128</v>
      </c>
      <c r="H43" s="70">
        <v>3</v>
      </c>
      <c r="I43" s="70">
        <v>0</v>
      </c>
      <c r="J43" s="70">
        <v>0</v>
      </c>
      <c r="K43" s="70">
        <v>0</v>
      </c>
      <c r="L43" s="70">
        <v>0</v>
      </c>
      <c r="M43" s="70">
        <v>0</v>
      </c>
      <c r="N43" s="70">
        <v>0</v>
      </c>
      <c r="O43" s="70">
        <v>0</v>
      </c>
      <c r="P43" s="70">
        <v>0</v>
      </c>
    </row>
    <row r="44" spans="1:16">
      <c r="A44" s="67" t="s">
        <v>70</v>
      </c>
      <c r="B44" s="70"/>
      <c r="C44" s="70"/>
      <c r="D44" s="70">
        <v>51</v>
      </c>
      <c r="E44" s="70">
        <v>41</v>
      </c>
      <c r="F44" s="70">
        <v>1235</v>
      </c>
      <c r="G44" s="70">
        <v>1327</v>
      </c>
      <c r="H44" s="70">
        <v>69</v>
      </c>
      <c r="I44" s="70">
        <v>0</v>
      </c>
      <c r="J44" s="70">
        <v>0</v>
      </c>
      <c r="K44" s="70">
        <v>8</v>
      </c>
      <c r="L44" s="70">
        <v>8</v>
      </c>
      <c r="M44" s="70">
        <v>0</v>
      </c>
      <c r="N44" s="70">
        <v>0</v>
      </c>
      <c r="O44" s="70">
        <v>0</v>
      </c>
      <c r="P44" s="70">
        <v>0</v>
      </c>
    </row>
    <row r="45" spans="1:16">
      <c r="A45" s="67" t="s">
        <v>71</v>
      </c>
      <c r="B45" s="70"/>
      <c r="C45" s="70"/>
      <c r="D45" s="70">
        <v>67</v>
      </c>
      <c r="E45" s="70">
        <v>184</v>
      </c>
      <c r="F45" s="70">
        <v>2938</v>
      </c>
      <c r="G45" s="70">
        <v>3189</v>
      </c>
      <c r="H45" s="70">
        <v>40</v>
      </c>
      <c r="I45" s="70">
        <v>0</v>
      </c>
      <c r="J45" s="70">
        <v>1</v>
      </c>
      <c r="K45" s="70">
        <v>7</v>
      </c>
      <c r="L45" s="70">
        <v>8</v>
      </c>
      <c r="M45" s="70">
        <v>0</v>
      </c>
      <c r="N45" s="70">
        <v>0</v>
      </c>
      <c r="O45" s="70">
        <v>0</v>
      </c>
      <c r="P45" s="70">
        <v>0</v>
      </c>
    </row>
    <row r="46" spans="1:16">
      <c r="A46" s="67" t="s">
        <v>73</v>
      </c>
      <c r="B46" s="70"/>
      <c r="C46" s="70"/>
      <c r="D46" s="70">
        <v>112</v>
      </c>
      <c r="E46" s="70">
        <v>102</v>
      </c>
      <c r="F46" s="70">
        <v>1370</v>
      </c>
      <c r="G46" s="70">
        <v>1584</v>
      </c>
      <c r="H46" s="70">
        <v>135</v>
      </c>
      <c r="I46" s="70">
        <v>0</v>
      </c>
      <c r="J46" s="70">
        <v>0</v>
      </c>
      <c r="K46" s="70">
        <v>9</v>
      </c>
      <c r="L46" s="70">
        <v>9</v>
      </c>
      <c r="M46" s="70">
        <v>0</v>
      </c>
      <c r="N46" s="70">
        <v>0</v>
      </c>
      <c r="O46" s="70">
        <v>0</v>
      </c>
      <c r="P46" s="70">
        <v>0</v>
      </c>
    </row>
    <row r="47" spans="1:16">
      <c r="A47" s="67" t="s">
        <v>74</v>
      </c>
      <c r="B47" s="70"/>
      <c r="C47" s="70"/>
      <c r="D47" s="70">
        <v>12</v>
      </c>
      <c r="E47" s="70">
        <v>27</v>
      </c>
      <c r="F47" s="70">
        <v>481</v>
      </c>
      <c r="G47" s="70">
        <v>520</v>
      </c>
      <c r="H47" s="70">
        <v>12</v>
      </c>
      <c r="I47" s="70">
        <v>0</v>
      </c>
      <c r="J47" s="70">
        <v>1</v>
      </c>
      <c r="K47" s="70">
        <v>2</v>
      </c>
      <c r="L47" s="70">
        <v>3</v>
      </c>
      <c r="M47" s="70">
        <v>0</v>
      </c>
      <c r="N47" s="70">
        <v>0</v>
      </c>
      <c r="O47" s="70">
        <v>0</v>
      </c>
      <c r="P47" s="70">
        <v>0</v>
      </c>
    </row>
    <row r="48" spans="1:16">
      <c r="A48" s="67" t="s">
        <v>75</v>
      </c>
      <c r="B48" s="70"/>
      <c r="C48" s="70"/>
      <c r="D48" s="70">
        <v>50</v>
      </c>
      <c r="E48" s="70">
        <v>78</v>
      </c>
      <c r="F48" s="70">
        <v>887</v>
      </c>
      <c r="G48" s="70">
        <v>1015</v>
      </c>
      <c r="H48" s="70">
        <v>23</v>
      </c>
      <c r="I48" s="70">
        <v>0</v>
      </c>
      <c r="J48" s="70">
        <v>3</v>
      </c>
      <c r="K48" s="70">
        <v>1</v>
      </c>
      <c r="L48" s="70">
        <v>4</v>
      </c>
      <c r="M48" s="70">
        <v>0</v>
      </c>
      <c r="N48" s="70">
        <v>0</v>
      </c>
      <c r="O48" s="70">
        <v>0</v>
      </c>
      <c r="P48" s="70">
        <v>0</v>
      </c>
    </row>
    <row r="49" spans="1:16">
      <c r="A49" s="67" t="s">
        <v>77</v>
      </c>
      <c r="B49" s="70"/>
      <c r="C49" s="70"/>
      <c r="D49" s="70">
        <v>4</v>
      </c>
      <c r="E49" s="70">
        <v>11</v>
      </c>
      <c r="F49" s="70">
        <v>243</v>
      </c>
      <c r="G49" s="70">
        <v>258</v>
      </c>
      <c r="H49" s="70">
        <v>8</v>
      </c>
      <c r="I49" s="70">
        <v>0</v>
      </c>
      <c r="J49" s="70">
        <v>0</v>
      </c>
      <c r="K49" s="70">
        <v>1</v>
      </c>
      <c r="L49" s="70">
        <v>1</v>
      </c>
      <c r="M49" s="70">
        <v>0</v>
      </c>
      <c r="N49" s="70">
        <v>0</v>
      </c>
      <c r="O49" s="70">
        <v>0</v>
      </c>
      <c r="P49" s="70">
        <v>0</v>
      </c>
    </row>
    <row r="50" spans="1:16">
      <c r="A50" s="67" t="s">
        <v>79</v>
      </c>
      <c r="B50" s="70"/>
      <c r="C50" s="70"/>
      <c r="D50" s="70">
        <v>67</v>
      </c>
      <c r="E50" s="70">
        <v>50</v>
      </c>
      <c r="F50" s="70">
        <v>708</v>
      </c>
      <c r="G50" s="70">
        <v>825</v>
      </c>
      <c r="H50" s="70">
        <v>6</v>
      </c>
      <c r="I50" s="70">
        <v>0</v>
      </c>
      <c r="J50" s="70">
        <v>5</v>
      </c>
      <c r="K50" s="70">
        <v>7</v>
      </c>
      <c r="L50" s="70">
        <v>12</v>
      </c>
      <c r="M50" s="70">
        <v>0</v>
      </c>
      <c r="N50" s="70">
        <v>0</v>
      </c>
      <c r="O50" s="70">
        <v>0</v>
      </c>
      <c r="P50" s="70">
        <v>0</v>
      </c>
    </row>
    <row r="51" spans="1:16">
      <c r="A51" s="67" t="s">
        <v>80</v>
      </c>
      <c r="B51" s="70"/>
      <c r="C51" s="70"/>
      <c r="D51" s="70">
        <v>3</v>
      </c>
      <c r="E51" s="70">
        <v>3</v>
      </c>
      <c r="F51" s="70">
        <v>28</v>
      </c>
      <c r="G51" s="70">
        <v>34</v>
      </c>
      <c r="H51" s="70">
        <v>7</v>
      </c>
      <c r="I51" s="70">
        <v>0</v>
      </c>
      <c r="J51" s="70">
        <v>0</v>
      </c>
      <c r="K51" s="70">
        <v>0</v>
      </c>
      <c r="L51" s="70">
        <v>0</v>
      </c>
      <c r="M51" s="70">
        <v>0</v>
      </c>
      <c r="N51" s="70">
        <v>0</v>
      </c>
      <c r="O51" s="70">
        <v>0</v>
      </c>
      <c r="P51" s="70">
        <v>0</v>
      </c>
    </row>
    <row r="52" spans="1:16">
      <c r="A52" s="67" t="s">
        <v>81</v>
      </c>
      <c r="B52" s="70"/>
      <c r="C52" s="70"/>
      <c r="D52" s="70">
        <v>63</v>
      </c>
      <c r="E52" s="70">
        <v>100</v>
      </c>
      <c r="F52" s="70">
        <v>1752</v>
      </c>
      <c r="G52" s="70">
        <v>1915</v>
      </c>
      <c r="H52" s="70">
        <v>87</v>
      </c>
      <c r="I52" s="70">
        <v>2</v>
      </c>
      <c r="J52" s="70">
        <v>3</v>
      </c>
      <c r="K52" s="70">
        <v>10</v>
      </c>
      <c r="L52" s="70">
        <v>15</v>
      </c>
      <c r="M52" s="70">
        <v>0</v>
      </c>
      <c r="N52" s="70">
        <v>0</v>
      </c>
      <c r="O52" s="70">
        <v>0</v>
      </c>
      <c r="P52" s="70">
        <v>0</v>
      </c>
    </row>
    <row r="53" spans="1:16">
      <c r="A53" s="67" t="s">
        <v>82</v>
      </c>
      <c r="B53" s="70"/>
      <c r="C53" s="70"/>
      <c r="D53" s="70">
        <v>21</v>
      </c>
      <c r="E53" s="70">
        <v>42</v>
      </c>
      <c r="F53" s="70">
        <v>944</v>
      </c>
      <c r="G53" s="70">
        <v>1007</v>
      </c>
      <c r="H53" s="70">
        <v>19</v>
      </c>
      <c r="I53" s="70">
        <v>0</v>
      </c>
      <c r="J53" s="70">
        <v>1</v>
      </c>
      <c r="K53" s="70">
        <v>5</v>
      </c>
      <c r="L53" s="70">
        <v>6</v>
      </c>
      <c r="M53" s="70">
        <v>0</v>
      </c>
      <c r="N53" s="70">
        <v>0</v>
      </c>
      <c r="O53" s="70">
        <v>0</v>
      </c>
      <c r="P53" s="70">
        <v>0</v>
      </c>
    </row>
    <row r="54" spans="1:16">
      <c r="A54" s="67" t="s">
        <v>84</v>
      </c>
      <c r="B54" s="70"/>
      <c r="C54" s="70"/>
      <c r="D54" s="70">
        <v>68</v>
      </c>
      <c r="E54" s="70">
        <v>43</v>
      </c>
      <c r="F54" s="70">
        <v>815</v>
      </c>
      <c r="G54" s="70">
        <v>926</v>
      </c>
      <c r="H54" s="70">
        <v>70</v>
      </c>
      <c r="I54" s="70">
        <v>0</v>
      </c>
      <c r="J54" s="70">
        <v>3</v>
      </c>
      <c r="K54" s="70">
        <v>1</v>
      </c>
      <c r="L54" s="70">
        <v>4</v>
      </c>
      <c r="M54" s="70">
        <v>0</v>
      </c>
      <c r="N54" s="70">
        <v>0</v>
      </c>
      <c r="O54" s="70">
        <v>0</v>
      </c>
      <c r="P54" s="70">
        <v>0</v>
      </c>
    </row>
    <row r="55" spans="1:16">
      <c r="A55" s="67" t="s">
        <v>85</v>
      </c>
      <c r="B55" s="70"/>
      <c r="C55" s="70"/>
      <c r="D55" s="70">
        <v>41</v>
      </c>
      <c r="E55" s="70">
        <v>104</v>
      </c>
      <c r="F55" s="70">
        <v>1415</v>
      </c>
      <c r="G55" s="70">
        <v>1560</v>
      </c>
      <c r="H55" s="70">
        <v>45</v>
      </c>
      <c r="I55" s="70">
        <v>0</v>
      </c>
      <c r="J55" s="70">
        <v>0</v>
      </c>
      <c r="K55" s="70">
        <v>3</v>
      </c>
      <c r="L55" s="70">
        <v>3</v>
      </c>
      <c r="M55" s="70">
        <v>0</v>
      </c>
      <c r="N55" s="70">
        <v>0</v>
      </c>
      <c r="O55" s="70">
        <v>0</v>
      </c>
      <c r="P55" s="70">
        <v>0</v>
      </c>
    </row>
    <row r="56" spans="1:16">
      <c r="A56" s="67" t="s">
        <v>86</v>
      </c>
      <c r="B56" s="70"/>
      <c r="C56" s="70"/>
      <c r="D56" s="70">
        <v>12</v>
      </c>
      <c r="E56" s="70">
        <v>57</v>
      </c>
      <c r="F56" s="70">
        <v>841</v>
      </c>
      <c r="G56" s="70">
        <v>910</v>
      </c>
      <c r="H56" s="70">
        <v>32</v>
      </c>
      <c r="I56" s="70">
        <v>0</v>
      </c>
      <c r="J56" s="70">
        <v>2</v>
      </c>
      <c r="K56" s="70">
        <v>3</v>
      </c>
      <c r="L56" s="70">
        <v>5</v>
      </c>
      <c r="M56" s="70">
        <v>0</v>
      </c>
      <c r="N56" s="70">
        <v>0</v>
      </c>
      <c r="O56" s="70">
        <v>0</v>
      </c>
      <c r="P56" s="70">
        <v>0</v>
      </c>
    </row>
    <row r="57" spans="1:16">
      <c r="A57" s="67" t="s">
        <v>87</v>
      </c>
      <c r="B57" s="70"/>
      <c r="C57" s="70"/>
      <c r="D57" s="70">
        <v>48</v>
      </c>
      <c r="E57" s="70">
        <v>55</v>
      </c>
      <c r="F57" s="70">
        <v>869</v>
      </c>
      <c r="G57" s="70">
        <v>972</v>
      </c>
      <c r="H57" s="70">
        <v>49</v>
      </c>
      <c r="I57" s="70">
        <v>0</v>
      </c>
      <c r="J57" s="70">
        <v>1</v>
      </c>
      <c r="K57" s="70">
        <v>3</v>
      </c>
      <c r="L57" s="70">
        <v>4</v>
      </c>
      <c r="M57" s="70">
        <v>0</v>
      </c>
      <c r="N57" s="70">
        <v>0</v>
      </c>
      <c r="O57" s="70">
        <v>0</v>
      </c>
      <c r="P57" s="70">
        <v>0</v>
      </c>
    </row>
    <row r="58" spans="1:16">
      <c r="A58" s="67" t="s">
        <v>88</v>
      </c>
      <c r="B58" s="70"/>
      <c r="C58" s="70"/>
      <c r="D58" s="70">
        <v>41</v>
      </c>
      <c r="E58" s="70">
        <v>200</v>
      </c>
      <c r="F58" s="70">
        <v>2779</v>
      </c>
      <c r="G58" s="70">
        <v>3020</v>
      </c>
      <c r="H58" s="70">
        <v>46</v>
      </c>
      <c r="I58" s="70">
        <v>0</v>
      </c>
      <c r="J58" s="70">
        <v>5</v>
      </c>
      <c r="K58" s="70">
        <v>11</v>
      </c>
      <c r="L58" s="70">
        <v>16</v>
      </c>
      <c r="M58" s="70">
        <v>0</v>
      </c>
      <c r="N58" s="70">
        <v>0</v>
      </c>
      <c r="O58" s="70">
        <v>0</v>
      </c>
      <c r="P58" s="70">
        <v>0</v>
      </c>
    </row>
    <row r="59" spans="1:16">
      <c r="A59" s="67" t="s">
        <v>89</v>
      </c>
      <c r="B59" s="70"/>
      <c r="C59" s="70"/>
      <c r="D59" s="70">
        <v>15</v>
      </c>
      <c r="E59" s="70">
        <v>84</v>
      </c>
      <c r="F59" s="70">
        <v>1216</v>
      </c>
      <c r="G59" s="70">
        <v>1315</v>
      </c>
      <c r="H59" s="70">
        <v>35</v>
      </c>
      <c r="I59" s="70">
        <v>0</v>
      </c>
      <c r="J59" s="70">
        <v>1</v>
      </c>
      <c r="K59" s="70">
        <v>4</v>
      </c>
      <c r="L59" s="70">
        <v>5</v>
      </c>
      <c r="M59" s="70">
        <v>0</v>
      </c>
      <c r="N59" s="70">
        <v>0</v>
      </c>
      <c r="O59" s="70">
        <v>0</v>
      </c>
      <c r="P59" s="70">
        <v>0</v>
      </c>
    </row>
    <row r="60" spans="1:16">
      <c r="A60" s="67" t="s">
        <v>90</v>
      </c>
      <c r="B60" s="70"/>
      <c r="C60" s="70"/>
      <c r="D60" s="70">
        <v>10</v>
      </c>
      <c r="E60" s="70">
        <v>41</v>
      </c>
      <c r="F60" s="70">
        <v>596</v>
      </c>
      <c r="G60" s="70">
        <v>647</v>
      </c>
      <c r="H60" s="70">
        <v>20</v>
      </c>
      <c r="I60" s="70">
        <v>0</v>
      </c>
      <c r="J60" s="70">
        <v>0</v>
      </c>
      <c r="K60" s="70">
        <v>1</v>
      </c>
      <c r="L60" s="70">
        <v>1</v>
      </c>
      <c r="M60" s="70">
        <v>0</v>
      </c>
      <c r="N60" s="70">
        <v>0</v>
      </c>
      <c r="O60" s="70">
        <v>0</v>
      </c>
      <c r="P60" s="70">
        <v>0</v>
      </c>
    </row>
    <row r="61" spans="1:16">
      <c r="A61" s="67" t="s">
        <v>91</v>
      </c>
      <c r="B61" s="70"/>
      <c r="C61" s="70"/>
      <c r="D61" s="70">
        <v>12</v>
      </c>
      <c r="E61" s="70">
        <v>24</v>
      </c>
      <c r="F61" s="70">
        <v>340</v>
      </c>
      <c r="G61" s="70">
        <v>376</v>
      </c>
      <c r="H61" s="70">
        <v>38</v>
      </c>
      <c r="I61" s="70">
        <v>0</v>
      </c>
      <c r="J61" s="70">
        <v>0</v>
      </c>
      <c r="K61" s="70">
        <v>0</v>
      </c>
      <c r="L61" s="70">
        <v>0</v>
      </c>
      <c r="M61" s="70">
        <v>0</v>
      </c>
      <c r="N61" s="70">
        <v>0</v>
      </c>
      <c r="O61" s="70">
        <v>0</v>
      </c>
      <c r="P61" s="70">
        <v>0</v>
      </c>
    </row>
    <row r="62" spans="1:16">
      <c r="A62" s="67" t="s">
        <v>92</v>
      </c>
      <c r="B62" s="70"/>
      <c r="C62" s="70"/>
      <c r="D62" s="70">
        <v>13</v>
      </c>
      <c r="E62" s="70">
        <v>46</v>
      </c>
      <c r="F62" s="70">
        <v>369</v>
      </c>
      <c r="G62" s="70">
        <v>428</v>
      </c>
      <c r="H62" s="70">
        <v>14</v>
      </c>
      <c r="I62" s="70">
        <v>0</v>
      </c>
      <c r="J62" s="70">
        <v>0</v>
      </c>
      <c r="K62" s="70">
        <v>1</v>
      </c>
      <c r="L62" s="70">
        <v>1</v>
      </c>
      <c r="M62" s="70">
        <v>0</v>
      </c>
      <c r="N62" s="70">
        <v>0</v>
      </c>
      <c r="O62" s="70">
        <v>0</v>
      </c>
      <c r="P62" s="70">
        <v>0</v>
      </c>
    </row>
    <row r="63" spans="1:16">
      <c r="A63" s="67" t="s">
        <v>93</v>
      </c>
      <c r="B63" s="70"/>
      <c r="C63" s="70"/>
      <c r="D63" s="70">
        <v>5</v>
      </c>
      <c r="E63" s="70">
        <v>8</v>
      </c>
      <c r="F63" s="70">
        <v>166</v>
      </c>
      <c r="G63" s="70">
        <v>179</v>
      </c>
      <c r="H63" s="70">
        <v>12</v>
      </c>
      <c r="I63" s="70">
        <v>0</v>
      </c>
      <c r="J63" s="70">
        <v>0</v>
      </c>
      <c r="K63" s="70">
        <v>1</v>
      </c>
      <c r="L63" s="70">
        <v>1</v>
      </c>
      <c r="M63" s="70">
        <v>0</v>
      </c>
      <c r="N63" s="70">
        <v>0</v>
      </c>
      <c r="O63" s="70">
        <v>0</v>
      </c>
      <c r="P63" s="70">
        <v>0</v>
      </c>
    </row>
    <row r="64" spans="1:16">
      <c r="A64" s="67" t="s">
        <v>94</v>
      </c>
      <c r="B64" s="70"/>
      <c r="C64" s="70"/>
      <c r="D64" s="70">
        <v>3</v>
      </c>
      <c r="E64" s="70">
        <v>13</v>
      </c>
      <c r="F64" s="70">
        <v>303</v>
      </c>
      <c r="G64" s="70">
        <v>319</v>
      </c>
      <c r="H64" s="70">
        <v>4</v>
      </c>
      <c r="I64" s="70">
        <v>0</v>
      </c>
      <c r="J64" s="70">
        <v>0</v>
      </c>
      <c r="K64" s="70">
        <v>4</v>
      </c>
      <c r="L64" s="70">
        <v>4</v>
      </c>
      <c r="M64" s="70">
        <v>0</v>
      </c>
      <c r="N64" s="70">
        <v>0</v>
      </c>
      <c r="O64" s="70">
        <v>1</v>
      </c>
      <c r="P64" s="70">
        <v>0</v>
      </c>
    </row>
    <row r="65" spans="1:16">
      <c r="A65" s="67" t="s">
        <v>95</v>
      </c>
      <c r="B65" s="70"/>
      <c r="C65" s="70"/>
      <c r="D65" s="70">
        <v>62</v>
      </c>
      <c r="E65" s="70">
        <v>129</v>
      </c>
      <c r="F65" s="70">
        <v>2013</v>
      </c>
      <c r="G65" s="70">
        <v>2204</v>
      </c>
      <c r="H65" s="70">
        <v>84</v>
      </c>
      <c r="I65" s="70">
        <v>0</v>
      </c>
      <c r="J65" s="70">
        <v>1</v>
      </c>
      <c r="K65" s="70">
        <v>4</v>
      </c>
      <c r="L65" s="70">
        <v>5</v>
      </c>
      <c r="M65" s="70">
        <v>0</v>
      </c>
      <c r="N65" s="70">
        <v>0</v>
      </c>
      <c r="O65" s="70">
        <v>0</v>
      </c>
      <c r="P65" s="70">
        <v>0</v>
      </c>
    </row>
    <row r="66" spans="1:16">
      <c r="A66" s="67" t="s">
        <v>96</v>
      </c>
      <c r="B66" s="70"/>
      <c r="C66" s="70"/>
      <c r="D66" s="70">
        <v>11</v>
      </c>
      <c r="E66" s="70">
        <v>29</v>
      </c>
      <c r="F66" s="70">
        <v>417</v>
      </c>
      <c r="G66" s="70">
        <v>457</v>
      </c>
      <c r="H66" s="70">
        <v>8</v>
      </c>
      <c r="I66" s="70">
        <v>0</v>
      </c>
      <c r="J66" s="70">
        <v>1</v>
      </c>
      <c r="K66" s="70">
        <v>2</v>
      </c>
      <c r="L66" s="70">
        <v>3</v>
      </c>
      <c r="M66" s="70">
        <v>0</v>
      </c>
      <c r="N66" s="70">
        <v>0</v>
      </c>
      <c r="O66" s="70">
        <v>0</v>
      </c>
      <c r="P66" s="70">
        <v>0</v>
      </c>
    </row>
    <row r="67" spans="1:16">
      <c r="A67" s="67" t="s">
        <v>97</v>
      </c>
      <c r="B67" s="70"/>
      <c r="C67" s="70"/>
      <c r="D67" s="70">
        <v>102</v>
      </c>
      <c r="E67" s="70">
        <v>135</v>
      </c>
      <c r="F67" s="70">
        <v>1297</v>
      </c>
      <c r="G67" s="70">
        <v>1534</v>
      </c>
      <c r="H67" s="70">
        <v>129</v>
      </c>
      <c r="I67" s="70">
        <v>2</v>
      </c>
      <c r="J67" s="70">
        <v>1</v>
      </c>
      <c r="K67" s="70">
        <v>3</v>
      </c>
      <c r="L67" s="70">
        <v>6</v>
      </c>
      <c r="M67" s="70">
        <v>0</v>
      </c>
      <c r="N67" s="70">
        <v>0</v>
      </c>
      <c r="O67" s="70">
        <v>0</v>
      </c>
      <c r="P67" s="70">
        <v>0</v>
      </c>
    </row>
    <row r="68" spans="1:16">
      <c r="A68" s="67" t="s">
        <v>99</v>
      </c>
      <c r="B68" s="70"/>
      <c r="C68" s="70"/>
      <c r="D68" s="70">
        <v>1</v>
      </c>
      <c r="E68" s="70">
        <v>0</v>
      </c>
      <c r="F68" s="70">
        <v>81</v>
      </c>
      <c r="G68" s="70">
        <v>82</v>
      </c>
      <c r="H68" s="70">
        <v>4</v>
      </c>
      <c r="I68" s="70">
        <v>0</v>
      </c>
      <c r="J68" s="70">
        <v>1</v>
      </c>
      <c r="K68" s="70">
        <v>2</v>
      </c>
      <c r="L68" s="70">
        <v>3</v>
      </c>
      <c r="M68" s="70">
        <v>0</v>
      </c>
      <c r="N68" s="70">
        <v>0</v>
      </c>
      <c r="O68" s="70">
        <v>0</v>
      </c>
      <c r="P68" s="70">
        <v>0</v>
      </c>
    </row>
    <row r="69" spans="1:16">
      <c r="A69" s="67" t="s">
        <v>100</v>
      </c>
      <c r="B69" s="70"/>
      <c r="C69" s="70"/>
      <c r="D69" s="70">
        <v>15</v>
      </c>
      <c r="E69" s="70">
        <v>52</v>
      </c>
      <c r="F69" s="70">
        <v>965</v>
      </c>
      <c r="G69" s="70">
        <v>1032</v>
      </c>
      <c r="H69" s="70">
        <v>21</v>
      </c>
      <c r="I69" s="70">
        <v>0</v>
      </c>
      <c r="J69" s="70">
        <v>1</v>
      </c>
      <c r="K69" s="70">
        <v>0</v>
      </c>
      <c r="L69" s="70">
        <v>1</v>
      </c>
      <c r="M69" s="70">
        <v>0</v>
      </c>
      <c r="N69" s="70">
        <v>0</v>
      </c>
      <c r="O69" s="70">
        <v>1</v>
      </c>
      <c r="P69" s="70">
        <v>0</v>
      </c>
    </row>
    <row r="70" spans="1:16">
      <c r="A70" s="67" t="s">
        <v>101</v>
      </c>
      <c r="B70" s="70"/>
      <c r="C70" s="70"/>
      <c r="D70" s="70">
        <v>87</v>
      </c>
      <c r="E70" s="70">
        <v>188</v>
      </c>
      <c r="F70" s="70">
        <v>3154</v>
      </c>
      <c r="G70" s="70">
        <v>3429</v>
      </c>
      <c r="H70" s="70">
        <v>39</v>
      </c>
      <c r="I70" s="70">
        <v>2</v>
      </c>
      <c r="J70" s="70">
        <v>0</v>
      </c>
      <c r="K70" s="70">
        <v>0</v>
      </c>
      <c r="L70" s="70">
        <v>2</v>
      </c>
      <c r="M70" s="70">
        <v>0</v>
      </c>
      <c r="N70" s="70">
        <v>0</v>
      </c>
      <c r="O70" s="70">
        <v>0</v>
      </c>
      <c r="P70" s="70">
        <v>0</v>
      </c>
    </row>
    <row r="71" spans="1:16">
      <c r="A71" s="67" t="s">
        <v>102</v>
      </c>
      <c r="B71" s="70"/>
      <c r="C71" s="70"/>
      <c r="D71" s="70">
        <v>26</v>
      </c>
      <c r="E71" s="70">
        <v>105</v>
      </c>
      <c r="F71" s="70">
        <v>1609</v>
      </c>
      <c r="G71" s="70">
        <v>1740</v>
      </c>
      <c r="H71" s="70">
        <v>63</v>
      </c>
      <c r="I71" s="70">
        <v>1</v>
      </c>
      <c r="J71" s="70">
        <v>2</v>
      </c>
      <c r="K71" s="70">
        <v>10</v>
      </c>
      <c r="L71" s="70">
        <v>13</v>
      </c>
      <c r="M71" s="70">
        <v>0</v>
      </c>
      <c r="N71" s="70">
        <v>0</v>
      </c>
      <c r="O71" s="70">
        <v>0</v>
      </c>
      <c r="P71" s="70">
        <v>0</v>
      </c>
    </row>
    <row r="72" spans="1:16">
      <c r="A72" s="67" t="s">
        <v>103</v>
      </c>
      <c r="B72" s="70"/>
      <c r="C72" s="70"/>
      <c r="D72" s="70">
        <v>94</v>
      </c>
      <c r="E72" s="70">
        <v>203</v>
      </c>
      <c r="F72" s="70">
        <v>2012</v>
      </c>
      <c r="G72" s="70">
        <v>2309</v>
      </c>
      <c r="H72" s="70">
        <v>83</v>
      </c>
      <c r="I72" s="70">
        <v>1</v>
      </c>
      <c r="J72" s="70">
        <v>8</v>
      </c>
      <c r="K72" s="70">
        <v>9</v>
      </c>
      <c r="L72" s="70">
        <v>18</v>
      </c>
      <c r="M72" s="70">
        <v>0</v>
      </c>
      <c r="N72" s="70">
        <v>0</v>
      </c>
      <c r="O72" s="70">
        <v>0</v>
      </c>
      <c r="P72" s="70">
        <v>0</v>
      </c>
    </row>
    <row r="73" spans="1:16">
      <c r="A73" s="67" t="s">
        <v>104</v>
      </c>
      <c r="B73" s="70"/>
      <c r="C73" s="70"/>
      <c r="D73" s="70">
        <v>62</v>
      </c>
      <c r="E73" s="70">
        <v>124</v>
      </c>
      <c r="F73" s="70">
        <v>847</v>
      </c>
      <c r="G73" s="70">
        <v>1033</v>
      </c>
      <c r="H73" s="70">
        <v>25</v>
      </c>
      <c r="I73" s="70">
        <v>0</v>
      </c>
      <c r="J73" s="70">
        <v>3</v>
      </c>
      <c r="K73" s="70">
        <v>6</v>
      </c>
      <c r="L73" s="70">
        <v>9</v>
      </c>
      <c r="M73" s="70">
        <v>0</v>
      </c>
      <c r="N73" s="70">
        <v>0</v>
      </c>
      <c r="O73" s="70">
        <v>0</v>
      </c>
      <c r="P73" s="70">
        <v>0</v>
      </c>
    </row>
    <row r="74" spans="1:16">
      <c r="A74" s="67" t="s">
        <v>105</v>
      </c>
      <c r="B74" s="70"/>
      <c r="C74" s="70"/>
      <c r="D74" s="70">
        <v>1</v>
      </c>
      <c r="E74" s="70">
        <v>17</v>
      </c>
      <c r="F74" s="70">
        <v>309</v>
      </c>
      <c r="G74" s="70">
        <v>327</v>
      </c>
      <c r="H74" s="70">
        <v>6</v>
      </c>
      <c r="I74" s="70">
        <v>0</v>
      </c>
      <c r="J74" s="70">
        <v>0</v>
      </c>
      <c r="K74" s="70">
        <v>0</v>
      </c>
      <c r="L74" s="70">
        <v>0</v>
      </c>
      <c r="M74" s="70">
        <v>0</v>
      </c>
      <c r="N74" s="70">
        <v>0</v>
      </c>
      <c r="O74" s="70">
        <v>0</v>
      </c>
      <c r="P74" s="70">
        <v>0</v>
      </c>
    </row>
    <row r="75" spans="1:16">
      <c r="A75" s="67" t="s">
        <v>106</v>
      </c>
      <c r="B75" s="70"/>
      <c r="C75" s="70"/>
      <c r="D75" s="70">
        <v>49</v>
      </c>
      <c r="E75" s="70">
        <v>171</v>
      </c>
      <c r="F75" s="70">
        <v>2467</v>
      </c>
      <c r="G75" s="70">
        <v>2687</v>
      </c>
      <c r="H75" s="70">
        <v>106</v>
      </c>
      <c r="I75" s="70">
        <v>2</v>
      </c>
      <c r="J75" s="70">
        <v>4</v>
      </c>
      <c r="K75" s="70">
        <v>6</v>
      </c>
      <c r="L75" s="70">
        <v>12</v>
      </c>
      <c r="M75" s="70">
        <v>0</v>
      </c>
      <c r="N75" s="70">
        <v>0</v>
      </c>
      <c r="O75" s="70">
        <v>0</v>
      </c>
      <c r="P75" s="70">
        <v>0</v>
      </c>
    </row>
    <row r="76" spans="1:16">
      <c r="A76" s="67" t="s">
        <v>107</v>
      </c>
      <c r="B76" s="70"/>
      <c r="C76" s="70"/>
      <c r="D76" s="70">
        <v>101</v>
      </c>
      <c r="E76" s="70">
        <v>152</v>
      </c>
      <c r="F76" s="70">
        <v>2692</v>
      </c>
      <c r="G76" s="70">
        <v>2945</v>
      </c>
      <c r="H76" s="70">
        <v>37</v>
      </c>
      <c r="I76" s="70">
        <v>0</v>
      </c>
      <c r="J76" s="70">
        <v>3</v>
      </c>
      <c r="K76" s="70">
        <v>4</v>
      </c>
      <c r="L76" s="70">
        <v>7</v>
      </c>
      <c r="M76" s="70">
        <v>0</v>
      </c>
      <c r="N76" s="70">
        <v>0</v>
      </c>
      <c r="O76" s="70">
        <v>0</v>
      </c>
      <c r="P76" s="70">
        <v>0</v>
      </c>
    </row>
    <row r="77" spans="1:16">
      <c r="A77" s="67" t="s">
        <v>109</v>
      </c>
      <c r="B77" s="70"/>
      <c r="C77" s="70"/>
      <c r="D77" s="70">
        <v>5</v>
      </c>
      <c r="E77" s="70">
        <v>6</v>
      </c>
      <c r="F77" s="70">
        <v>90</v>
      </c>
      <c r="G77" s="70">
        <v>101</v>
      </c>
      <c r="H77" s="70">
        <v>6</v>
      </c>
      <c r="I77" s="70">
        <v>0</v>
      </c>
      <c r="J77" s="70">
        <v>0</v>
      </c>
      <c r="K77" s="70">
        <v>0</v>
      </c>
      <c r="L77" s="70">
        <v>0</v>
      </c>
      <c r="M77" s="70">
        <v>0</v>
      </c>
      <c r="N77" s="70">
        <v>0</v>
      </c>
      <c r="O77" s="70">
        <v>0</v>
      </c>
      <c r="P77" s="70">
        <v>1</v>
      </c>
    </row>
    <row r="78" spans="1:16">
      <c r="A78" s="67" t="s">
        <v>110</v>
      </c>
      <c r="B78" s="70"/>
      <c r="C78" s="70"/>
      <c r="D78" s="70">
        <v>10</v>
      </c>
      <c r="E78" s="70">
        <v>38</v>
      </c>
      <c r="F78" s="70">
        <v>786</v>
      </c>
      <c r="G78" s="70">
        <v>834</v>
      </c>
      <c r="H78" s="70">
        <v>18</v>
      </c>
      <c r="I78" s="70">
        <v>0</v>
      </c>
      <c r="J78" s="70">
        <v>0</v>
      </c>
      <c r="K78" s="70">
        <v>3</v>
      </c>
      <c r="L78" s="70">
        <v>3</v>
      </c>
      <c r="M78" s="70">
        <v>0</v>
      </c>
      <c r="N78" s="70">
        <v>0</v>
      </c>
      <c r="O78" s="70">
        <v>0</v>
      </c>
      <c r="P78" s="70">
        <v>0</v>
      </c>
    </row>
    <row r="79" spans="1:16">
      <c r="A79" s="67" t="s">
        <v>111</v>
      </c>
      <c r="B79" s="70"/>
      <c r="C79" s="70"/>
      <c r="D79" s="70">
        <v>91</v>
      </c>
      <c r="E79" s="70">
        <v>145</v>
      </c>
      <c r="F79" s="70">
        <v>2279</v>
      </c>
      <c r="G79" s="70">
        <v>2515</v>
      </c>
      <c r="H79" s="70">
        <v>68</v>
      </c>
      <c r="I79" s="70">
        <v>0</v>
      </c>
      <c r="J79" s="70">
        <v>2</v>
      </c>
      <c r="K79" s="70">
        <v>2</v>
      </c>
      <c r="L79" s="70">
        <v>4</v>
      </c>
      <c r="M79" s="70">
        <v>0</v>
      </c>
      <c r="N79" s="70">
        <v>0</v>
      </c>
      <c r="O79" s="70">
        <v>0</v>
      </c>
      <c r="P79" s="70">
        <v>0</v>
      </c>
    </row>
    <row r="80" spans="1:16">
      <c r="A80" s="67" t="s">
        <v>112</v>
      </c>
      <c r="B80" s="70"/>
      <c r="C80" s="70"/>
      <c r="D80" s="70">
        <v>2</v>
      </c>
      <c r="E80" s="70">
        <v>10</v>
      </c>
      <c r="F80" s="70">
        <v>113</v>
      </c>
      <c r="G80" s="70">
        <v>125</v>
      </c>
      <c r="H80" s="70">
        <v>3</v>
      </c>
      <c r="I80" s="70">
        <v>0</v>
      </c>
      <c r="J80" s="70">
        <v>0</v>
      </c>
      <c r="K80" s="70">
        <v>0</v>
      </c>
      <c r="L80" s="70">
        <v>0</v>
      </c>
      <c r="M80" s="70">
        <v>0</v>
      </c>
      <c r="N80" s="70">
        <v>0</v>
      </c>
      <c r="O80" s="70">
        <v>0</v>
      </c>
      <c r="P80" s="70">
        <v>0</v>
      </c>
    </row>
    <row r="81" spans="1:16">
      <c r="A81" s="67" t="s">
        <v>113</v>
      </c>
      <c r="B81" s="70"/>
      <c r="C81" s="70"/>
      <c r="D81" s="70">
        <v>61</v>
      </c>
      <c r="E81" s="70">
        <v>163</v>
      </c>
      <c r="F81" s="70">
        <v>2042</v>
      </c>
      <c r="G81" s="70">
        <v>2266</v>
      </c>
      <c r="H81" s="70">
        <v>117</v>
      </c>
      <c r="I81" s="70">
        <v>0</v>
      </c>
      <c r="J81" s="70">
        <v>2</v>
      </c>
      <c r="K81" s="70">
        <v>5</v>
      </c>
      <c r="L81" s="70">
        <v>7</v>
      </c>
      <c r="M81" s="70">
        <v>0</v>
      </c>
      <c r="N81" s="70">
        <v>0</v>
      </c>
      <c r="O81" s="70">
        <v>0</v>
      </c>
      <c r="P81" s="70">
        <v>1</v>
      </c>
    </row>
    <row r="82" spans="1:16">
      <c r="A82" s="67" t="s">
        <v>114</v>
      </c>
      <c r="B82" s="70"/>
      <c r="C82" s="70"/>
      <c r="D82" s="70">
        <v>19</v>
      </c>
      <c r="E82" s="70">
        <v>45</v>
      </c>
      <c r="F82" s="70">
        <v>908</v>
      </c>
      <c r="G82" s="70">
        <v>972</v>
      </c>
      <c r="H82" s="70">
        <v>27</v>
      </c>
      <c r="I82" s="70">
        <v>0</v>
      </c>
      <c r="J82" s="70">
        <v>0</v>
      </c>
      <c r="K82" s="70">
        <v>3</v>
      </c>
      <c r="L82" s="70">
        <v>3</v>
      </c>
      <c r="M82" s="70">
        <v>0</v>
      </c>
      <c r="N82" s="70">
        <v>0</v>
      </c>
      <c r="O82" s="70">
        <v>0</v>
      </c>
      <c r="P82" s="70">
        <v>0</v>
      </c>
    </row>
    <row r="83" spans="1:16">
      <c r="A83" s="67" t="s">
        <v>115</v>
      </c>
      <c r="B83" s="70"/>
      <c r="C83" s="70"/>
      <c r="D83" s="70">
        <v>3</v>
      </c>
      <c r="E83" s="70">
        <v>14</v>
      </c>
      <c r="F83" s="70">
        <v>334</v>
      </c>
      <c r="G83" s="70">
        <v>351</v>
      </c>
      <c r="H83" s="70">
        <v>3</v>
      </c>
      <c r="I83" s="70">
        <v>0</v>
      </c>
      <c r="J83" s="70">
        <v>1</v>
      </c>
      <c r="K83" s="70">
        <v>1</v>
      </c>
      <c r="L83" s="70">
        <v>2</v>
      </c>
      <c r="M83" s="70">
        <v>0</v>
      </c>
      <c r="N83" s="70">
        <v>0</v>
      </c>
      <c r="O83" s="70">
        <v>0</v>
      </c>
      <c r="P83" s="70">
        <v>0</v>
      </c>
    </row>
    <row r="84" spans="1:16">
      <c r="A84" s="67" t="s">
        <v>117</v>
      </c>
      <c r="B84" s="70"/>
      <c r="C84" s="70"/>
      <c r="D84" s="70">
        <v>13</v>
      </c>
      <c r="E84" s="70">
        <v>19</v>
      </c>
      <c r="F84" s="70">
        <v>209</v>
      </c>
      <c r="G84" s="70">
        <v>241</v>
      </c>
      <c r="H84" s="70">
        <v>17</v>
      </c>
      <c r="I84" s="70">
        <v>0</v>
      </c>
      <c r="J84" s="70">
        <v>0</v>
      </c>
      <c r="K84" s="70">
        <v>1</v>
      </c>
      <c r="L84" s="70">
        <v>1</v>
      </c>
      <c r="M84" s="70">
        <v>0</v>
      </c>
      <c r="N84" s="70">
        <v>0</v>
      </c>
      <c r="O84" s="70">
        <v>0</v>
      </c>
      <c r="P84" s="70">
        <v>0</v>
      </c>
    </row>
    <row r="85" spans="1:16">
      <c r="A85" s="67" t="s">
        <v>118</v>
      </c>
      <c r="B85" s="70"/>
      <c r="C85" s="70"/>
      <c r="D85" s="70">
        <v>65</v>
      </c>
      <c r="E85" s="70">
        <v>173</v>
      </c>
      <c r="F85" s="70">
        <v>3484</v>
      </c>
      <c r="G85" s="70">
        <v>3722</v>
      </c>
      <c r="H85" s="70">
        <v>73</v>
      </c>
      <c r="I85" s="70">
        <v>1</v>
      </c>
      <c r="J85" s="70">
        <v>1</v>
      </c>
      <c r="K85" s="70">
        <v>5</v>
      </c>
      <c r="L85" s="70">
        <v>7</v>
      </c>
      <c r="M85" s="70">
        <v>0</v>
      </c>
      <c r="N85" s="70">
        <v>0</v>
      </c>
      <c r="O85" s="70">
        <v>0</v>
      </c>
      <c r="P85" s="70">
        <v>0</v>
      </c>
    </row>
    <row r="86" spans="1:16">
      <c r="A86" s="67" t="s">
        <v>119</v>
      </c>
      <c r="B86" s="70"/>
      <c r="C86" s="70"/>
      <c r="D86" s="70">
        <v>2</v>
      </c>
      <c r="E86" s="70">
        <v>4</v>
      </c>
      <c r="F86" s="70">
        <v>85</v>
      </c>
      <c r="G86" s="70">
        <v>91</v>
      </c>
      <c r="H86" s="70">
        <v>0</v>
      </c>
      <c r="I86" s="70">
        <v>0</v>
      </c>
      <c r="J86" s="70">
        <v>0</v>
      </c>
      <c r="K86" s="70">
        <v>1</v>
      </c>
      <c r="L86" s="70">
        <v>1</v>
      </c>
      <c r="M86" s="70">
        <v>0</v>
      </c>
      <c r="N86" s="70">
        <v>0</v>
      </c>
      <c r="O86" s="70">
        <v>0</v>
      </c>
      <c r="P86" s="70">
        <v>0</v>
      </c>
    </row>
    <row r="87" spans="1:16">
      <c r="A87" s="67" t="s">
        <v>120</v>
      </c>
      <c r="B87" s="70"/>
      <c r="C87" s="70"/>
      <c r="D87" s="70">
        <v>50</v>
      </c>
      <c r="E87" s="70">
        <v>70</v>
      </c>
      <c r="F87" s="70">
        <v>1142</v>
      </c>
      <c r="G87" s="70">
        <v>1262</v>
      </c>
      <c r="H87" s="70">
        <v>29</v>
      </c>
      <c r="I87" s="70">
        <v>0</v>
      </c>
      <c r="J87" s="70">
        <v>1</v>
      </c>
      <c r="K87" s="70">
        <v>2</v>
      </c>
      <c r="L87" s="70">
        <v>3</v>
      </c>
      <c r="M87" s="70">
        <v>0</v>
      </c>
      <c r="N87" s="70">
        <v>0</v>
      </c>
      <c r="O87" s="70">
        <v>0</v>
      </c>
      <c r="P87" s="70">
        <v>0</v>
      </c>
    </row>
    <row r="88" spans="1:16">
      <c r="A88" s="67" t="s">
        <v>121</v>
      </c>
      <c r="B88" s="70"/>
      <c r="C88" s="70"/>
      <c r="D88" s="70">
        <v>6</v>
      </c>
      <c r="E88" s="70">
        <v>24</v>
      </c>
      <c r="F88" s="70">
        <v>400</v>
      </c>
      <c r="G88" s="70">
        <v>430</v>
      </c>
      <c r="H88" s="70">
        <v>4</v>
      </c>
      <c r="I88" s="70">
        <v>1</v>
      </c>
      <c r="J88" s="70">
        <v>0</v>
      </c>
      <c r="K88" s="70">
        <v>4</v>
      </c>
      <c r="L88" s="70">
        <v>5</v>
      </c>
      <c r="M88" s="70">
        <v>0</v>
      </c>
      <c r="N88" s="70">
        <v>0</v>
      </c>
      <c r="O88" s="70">
        <v>0</v>
      </c>
      <c r="P88" s="70">
        <v>0</v>
      </c>
    </row>
    <row r="89" spans="1:16">
      <c r="A89" s="67" t="s">
        <v>124</v>
      </c>
      <c r="B89" s="70"/>
      <c r="C89" s="70"/>
      <c r="D89" s="70">
        <v>3</v>
      </c>
      <c r="E89" s="70">
        <v>4</v>
      </c>
      <c r="F89" s="70">
        <v>40</v>
      </c>
      <c r="G89" s="70">
        <v>47</v>
      </c>
      <c r="H89" s="70">
        <v>1</v>
      </c>
      <c r="I89" s="70">
        <v>0</v>
      </c>
      <c r="J89" s="70">
        <v>0</v>
      </c>
      <c r="K89" s="70">
        <v>0</v>
      </c>
      <c r="L89" s="70">
        <v>0</v>
      </c>
      <c r="M89" s="70">
        <v>0</v>
      </c>
      <c r="N89" s="70">
        <v>0</v>
      </c>
      <c r="O89" s="70">
        <v>0</v>
      </c>
      <c r="P89" s="70">
        <v>0</v>
      </c>
    </row>
    <row r="90" spans="1:16">
      <c r="A90" s="67" t="s">
        <v>125</v>
      </c>
      <c r="B90" s="70"/>
      <c r="C90" s="70"/>
      <c r="D90" s="70">
        <v>2</v>
      </c>
      <c r="E90" s="70">
        <v>34</v>
      </c>
      <c r="F90" s="70">
        <v>610</v>
      </c>
      <c r="G90" s="70">
        <v>646</v>
      </c>
      <c r="H90" s="70">
        <v>2</v>
      </c>
      <c r="I90" s="70">
        <v>1</v>
      </c>
      <c r="J90" s="70">
        <v>2</v>
      </c>
      <c r="K90" s="70">
        <v>1</v>
      </c>
      <c r="L90" s="70">
        <v>4</v>
      </c>
      <c r="M90" s="70">
        <v>0</v>
      </c>
      <c r="N90" s="70">
        <v>0</v>
      </c>
      <c r="O90" s="70">
        <v>1</v>
      </c>
      <c r="P90" s="70">
        <v>0</v>
      </c>
    </row>
    <row r="91" spans="1:16">
      <c r="A91" s="67" t="s">
        <v>126</v>
      </c>
      <c r="B91" s="70"/>
      <c r="C91" s="70"/>
      <c r="D91" s="70">
        <v>6</v>
      </c>
      <c r="E91" s="70">
        <v>9</v>
      </c>
      <c r="F91" s="70">
        <v>100</v>
      </c>
      <c r="G91" s="70">
        <v>115</v>
      </c>
      <c r="H91" s="70">
        <v>4</v>
      </c>
      <c r="I91" s="70">
        <v>0</v>
      </c>
      <c r="J91" s="70">
        <v>0</v>
      </c>
      <c r="K91" s="70">
        <v>4</v>
      </c>
      <c r="L91" s="70">
        <v>4</v>
      </c>
      <c r="M91" s="70">
        <v>0</v>
      </c>
      <c r="N91" s="70">
        <v>0</v>
      </c>
      <c r="O91" s="70">
        <v>0</v>
      </c>
      <c r="P91" s="70">
        <v>0</v>
      </c>
    </row>
    <row r="92" spans="1:16">
      <c r="A92" s="67" t="s">
        <v>127</v>
      </c>
      <c r="B92" s="70"/>
      <c r="C92" s="70"/>
      <c r="D92" s="70">
        <v>1</v>
      </c>
      <c r="E92" s="70">
        <v>8</v>
      </c>
      <c r="F92" s="70">
        <v>83</v>
      </c>
      <c r="G92" s="70">
        <v>92</v>
      </c>
      <c r="H92" s="70">
        <v>0</v>
      </c>
      <c r="I92" s="70">
        <v>0</v>
      </c>
      <c r="J92" s="70">
        <v>0</v>
      </c>
      <c r="K92" s="70">
        <v>3</v>
      </c>
      <c r="L92" s="70">
        <v>3</v>
      </c>
      <c r="M92" s="70">
        <v>0</v>
      </c>
      <c r="N92" s="70">
        <v>0</v>
      </c>
      <c r="O92" s="70">
        <v>0</v>
      </c>
      <c r="P92" s="70">
        <v>0</v>
      </c>
    </row>
    <row r="93" spans="1:16">
      <c r="A93" s="67" t="s">
        <v>128</v>
      </c>
      <c r="B93" s="70"/>
      <c r="C93" s="70"/>
      <c r="D93" s="70">
        <v>8</v>
      </c>
      <c r="E93" s="70">
        <v>23</v>
      </c>
      <c r="F93" s="70">
        <v>376</v>
      </c>
      <c r="G93" s="70">
        <v>407</v>
      </c>
      <c r="H93" s="70">
        <v>9</v>
      </c>
      <c r="I93" s="70">
        <v>0</v>
      </c>
      <c r="J93" s="70">
        <v>1</v>
      </c>
      <c r="K93" s="70">
        <v>4</v>
      </c>
      <c r="L93" s="70">
        <v>5</v>
      </c>
      <c r="M93" s="70">
        <v>0</v>
      </c>
      <c r="N93" s="70">
        <v>0</v>
      </c>
      <c r="O93" s="70">
        <v>0</v>
      </c>
      <c r="P93" s="70">
        <v>0</v>
      </c>
    </row>
    <row r="94" spans="1:16">
      <c r="A94" s="67" t="s">
        <v>129</v>
      </c>
      <c r="B94" s="70"/>
      <c r="C94" s="70"/>
      <c r="D94" s="70">
        <v>56</v>
      </c>
      <c r="E94" s="70">
        <v>155</v>
      </c>
      <c r="F94" s="70">
        <v>1738</v>
      </c>
      <c r="G94" s="70">
        <v>1949</v>
      </c>
      <c r="H94" s="70">
        <v>1</v>
      </c>
      <c r="I94" s="70">
        <v>2</v>
      </c>
      <c r="J94" s="70">
        <v>6</v>
      </c>
      <c r="K94" s="70">
        <v>7</v>
      </c>
      <c r="L94" s="70">
        <v>15</v>
      </c>
      <c r="M94" s="70">
        <v>0</v>
      </c>
      <c r="N94" s="70">
        <v>0</v>
      </c>
      <c r="O94" s="70">
        <v>0</v>
      </c>
      <c r="P94" s="70">
        <v>0</v>
      </c>
    </row>
    <row r="95" spans="1:16">
      <c r="A95" s="67" t="s">
        <v>130</v>
      </c>
      <c r="B95" s="70"/>
      <c r="C95" s="70"/>
      <c r="D95" s="70">
        <v>84</v>
      </c>
      <c r="E95" s="70">
        <v>83</v>
      </c>
      <c r="F95" s="70">
        <v>445</v>
      </c>
      <c r="G95" s="70">
        <v>612</v>
      </c>
      <c r="H95" s="70">
        <v>50</v>
      </c>
      <c r="I95" s="70">
        <v>0</v>
      </c>
      <c r="J95" s="70">
        <v>1</v>
      </c>
      <c r="K95" s="70">
        <v>3</v>
      </c>
      <c r="L95" s="70">
        <v>4</v>
      </c>
      <c r="M95" s="70">
        <v>0</v>
      </c>
      <c r="N95" s="70">
        <v>0</v>
      </c>
      <c r="O95" s="70">
        <v>0</v>
      </c>
      <c r="P95" s="70">
        <v>0</v>
      </c>
    </row>
    <row r="96" spans="1:16">
      <c r="A96" s="67" t="s">
        <v>131</v>
      </c>
      <c r="B96" s="70"/>
      <c r="C96" s="70"/>
      <c r="D96" s="70">
        <v>208</v>
      </c>
      <c r="E96" s="70">
        <v>366</v>
      </c>
      <c r="F96" s="70">
        <v>3359</v>
      </c>
      <c r="G96" s="70">
        <v>3933</v>
      </c>
      <c r="H96" s="70">
        <v>3</v>
      </c>
      <c r="I96" s="70">
        <v>5</v>
      </c>
      <c r="J96" s="70">
        <v>3</v>
      </c>
      <c r="K96" s="70">
        <v>14</v>
      </c>
      <c r="L96" s="70">
        <v>22</v>
      </c>
      <c r="M96" s="70">
        <v>1</v>
      </c>
      <c r="N96" s="70">
        <v>0</v>
      </c>
      <c r="O96" s="70">
        <v>0</v>
      </c>
      <c r="P96" s="70">
        <v>0</v>
      </c>
    </row>
    <row r="97" spans="1:16">
      <c r="A97" s="67" t="s">
        <v>132</v>
      </c>
      <c r="B97" s="70"/>
      <c r="C97" s="70"/>
      <c r="D97" s="70">
        <v>7</v>
      </c>
      <c r="E97" s="70">
        <v>9</v>
      </c>
      <c r="F97" s="70">
        <v>152</v>
      </c>
      <c r="G97" s="70">
        <v>168</v>
      </c>
      <c r="H97" s="70">
        <v>8</v>
      </c>
      <c r="I97" s="70">
        <v>0</v>
      </c>
      <c r="J97" s="70">
        <v>0</v>
      </c>
      <c r="K97" s="70">
        <v>3</v>
      </c>
      <c r="L97" s="70">
        <v>3</v>
      </c>
      <c r="M97" s="70">
        <v>0</v>
      </c>
      <c r="N97" s="70">
        <v>0</v>
      </c>
      <c r="O97" s="70">
        <v>0</v>
      </c>
      <c r="P97" s="70">
        <v>0</v>
      </c>
    </row>
    <row r="98" spans="1:16">
      <c r="A98" s="67" t="s">
        <v>133</v>
      </c>
      <c r="B98" s="70"/>
      <c r="C98" s="70"/>
      <c r="D98" s="70">
        <v>6</v>
      </c>
      <c r="E98" s="70">
        <v>18</v>
      </c>
      <c r="F98" s="70">
        <v>283</v>
      </c>
      <c r="G98" s="70">
        <v>307</v>
      </c>
      <c r="H98" s="70">
        <v>6</v>
      </c>
      <c r="I98" s="70">
        <v>0</v>
      </c>
      <c r="J98" s="70">
        <v>1</v>
      </c>
      <c r="K98" s="70">
        <v>3</v>
      </c>
      <c r="L98" s="70">
        <v>4</v>
      </c>
      <c r="M98" s="70">
        <v>0</v>
      </c>
      <c r="N98" s="70">
        <v>0</v>
      </c>
      <c r="O98" s="70">
        <v>0</v>
      </c>
      <c r="P98" s="70">
        <v>0</v>
      </c>
    </row>
    <row r="99" spans="1:16">
      <c r="A99" s="67" t="s">
        <v>134</v>
      </c>
      <c r="B99" s="70"/>
      <c r="C99" s="70"/>
      <c r="D99" s="70">
        <v>3</v>
      </c>
      <c r="E99" s="70">
        <v>23</v>
      </c>
      <c r="F99" s="70">
        <v>274</v>
      </c>
      <c r="G99" s="70">
        <v>300</v>
      </c>
      <c r="H99" s="70">
        <v>5</v>
      </c>
      <c r="I99" s="70">
        <v>0</v>
      </c>
      <c r="J99" s="70">
        <v>1</v>
      </c>
      <c r="K99" s="70">
        <v>4</v>
      </c>
      <c r="L99" s="70">
        <v>5</v>
      </c>
      <c r="M99" s="70">
        <v>0</v>
      </c>
      <c r="N99" s="70">
        <v>0</v>
      </c>
      <c r="O99" s="70">
        <v>0</v>
      </c>
      <c r="P99" s="70">
        <v>0</v>
      </c>
    </row>
    <row r="100" spans="1:16">
      <c r="A100" s="67" t="s">
        <v>135</v>
      </c>
      <c r="B100" s="70"/>
      <c r="C100" s="70"/>
      <c r="D100" s="70">
        <v>28</v>
      </c>
      <c r="E100" s="70">
        <v>45</v>
      </c>
      <c r="F100" s="70">
        <v>464</v>
      </c>
      <c r="G100" s="70">
        <v>537</v>
      </c>
      <c r="H100" s="70">
        <v>12</v>
      </c>
      <c r="I100" s="70">
        <v>1</v>
      </c>
      <c r="J100" s="70">
        <v>1</v>
      </c>
      <c r="K100" s="70">
        <v>2</v>
      </c>
      <c r="L100" s="70">
        <v>4</v>
      </c>
      <c r="M100" s="70">
        <v>1</v>
      </c>
      <c r="N100" s="70">
        <v>1</v>
      </c>
      <c r="O100" s="70">
        <v>0</v>
      </c>
      <c r="P100" s="70">
        <v>0</v>
      </c>
    </row>
    <row r="101" spans="1:16">
      <c r="A101" s="67" t="s">
        <v>136</v>
      </c>
      <c r="B101" s="70"/>
      <c r="C101" s="70"/>
      <c r="D101" s="70">
        <v>8</v>
      </c>
      <c r="E101" s="70">
        <v>30</v>
      </c>
      <c r="F101" s="70">
        <v>511</v>
      </c>
      <c r="G101" s="70">
        <v>549</v>
      </c>
      <c r="H101" s="70">
        <v>2</v>
      </c>
      <c r="I101" s="70">
        <v>0</v>
      </c>
      <c r="J101" s="70">
        <v>0</v>
      </c>
      <c r="K101" s="70">
        <v>3</v>
      </c>
      <c r="L101" s="70">
        <v>3</v>
      </c>
      <c r="M101" s="70">
        <v>0</v>
      </c>
      <c r="N101" s="70">
        <v>0</v>
      </c>
      <c r="O101" s="70">
        <v>0</v>
      </c>
      <c r="P101" s="70">
        <v>0</v>
      </c>
    </row>
    <row r="102" spans="1:16">
      <c r="A102" s="67" t="s">
        <v>137</v>
      </c>
      <c r="B102" s="70"/>
      <c r="C102" s="70"/>
      <c r="D102" s="70">
        <v>1</v>
      </c>
      <c r="E102" s="70">
        <v>27</v>
      </c>
      <c r="F102" s="70">
        <v>239</v>
      </c>
      <c r="G102" s="70">
        <v>267</v>
      </c>
      <c r="H102" s="70">
        <v>1</v>
      </c>
      <c r="I102" s="70">
        <v>1</v>
      </c>
      <c r="J102" s="70">
        <v>1</v>
      </c>
      <c r="K102" s="70">
        <v>2</v>
      </c>
      <c r="L102" s="70">
        <v>4</v>
      </c>
      <c r="M102" s="70">
        <v>0</v>
      </c>
      <c r="N102" s="70">
        <v>0</v>
      </c>
      <c r="O102" s="70">
        <v>0</v>
      </c>
      <c r="P102" s="70">
        <v>0</v>
      </c>
    </row>
    <row r="103" spans="1:16">
      <c r="A103" s="67" t="s">
        <v>138</v>
      </c>
      <c r="B103" s="70"/>
      <c r="C103" s="70"/>
      <c r="D103" s="70">
        <v>6</v>
      </c>
      <c r="E103" s="70">
        <v>21</v>
      </c>
      <c r="F103" s="70">
        <v>256</v>
      </c>
      <c r="G103" s="70">
        <v>283</v>
      </c>
      <c r="H103" s="70">
        <v>0</v>
      </c>
      <c r="I103" s="70">
        <v>0</v>
      </c>
      <c r="J103" s="70">
        <v>0</v>
      </c>
      <c r="K103" s="70">
        <v>2</v>
      </c>
      <c r="L103" s="70">
        <v>2</v>
      </c>
      <c r="M103" s="70">
        <v>0</v>
      </c>
      <c r="N103" s="70">
        <v>0</v>
      </c>
      <c r="O103" s="70">
        <v>0</v>
      </c>
      <c r="P103" s="70">
        <v>0</v>
      </c>
    </row>
    <row r="104" spans="1:16">
      <c r="A104" s="67" t="s">
        <v>139</v>
      </c>
      <c r="B104" s="70"/>
      <c r="C104" s="70"/>
      <c r="D104" s="70">
        <v>4</v>
      </c>
      <c r="E104" s="70">
        <v>20</v>
      </c>
      <c r="F104" s="70">
        <v>262</v>
      </c>
      <c r="G104" s="70">
        <v>286</v>
      </c>
      <c r="H104" s="70">
        <v>9</v>
      </c>
      <c r="I104" s="70">
        <v>0</v>
      </c>
      <c r="J104" s="70">
        <v>0</v>
      </c>
      <c r="K104" s="70">
        <v>4</v>
      </c>
      <c r="L104" s="70">
        <v>4</v>
      </c>
      <c r="M104" s="70">
        <v>0</v>
      </c>
      <c r="N104" s="70">
        <v>0</v>
      </c>
      <c r="O104" s="70">
        <v>0</v>
      </c>
      <c r="P104" s="70">
        <v>0</v>
      </c>
    </row>
    <row r="105" spans="1:16">
      <c r="A105" s="67" t="s">
        <v>140</v>
      </c>
      <c r="B105" s="70"/>
      <c r="C105" s="70"/>
      <c r="D105" s="70">
        <v>6</v>
      </c>
      <c r="E105" s="70">
        <v>15</v>
      </c>
      <c r="F105" s="70">
        <v>122</v>
      </c>
      <c r="G105" s="70">
        <v>143</v>
      </c>
      <c r="H105" s="70">
        <v>3</v>
      </c>
      <c r="I105" s="70">
        <v>0</v>
      </c>
      <c r="J105" s="70">
        <v>0</v>
      </c>
      <c r="K105" s="70">
        <v>1</v>
      </c>
      <c r="L105" s="70">
        <v>1</v>
      </c>
      <c r="M105" s="70">
        <v>0</v>
      </c>
      <c r="N105" s="70">
        <v>0</v>
      </c>
      <c r="O105" s="70">
        <v>0</v>
      </c>
      <c r="P105" s="70">
        <v>0</v>
      </c>
    </row>
    <row r="106" spans="1:16">
      <c r="A106" s="67" t="s">
        <v>141</v>
      </c>
      <c r="B106" s="70"/>
      <c r="C106" s="70"/>
      <c r="D106" s="70">
        <v>9</v>
      </c>
      <c r="E106" s="70">
        <v>29</v>
      </c>
      <c r="F106" s="70">
        <v>387</v>
      </c>
      <c r="G106" s="70">
        <v>425</v>
      </c>
      <c r="H106" s="70">
        <v>5</v>
      </c>
      <c r="I106" s="70">
        <v>0</v>
      </c>
      <c r="J106" s="70">
        <v>0</v>
      </c>
      <c r="K106" s="70">
        <v>1</v>
      </c>
      <c r="L106" s="70">
        <v>1</v>
      </c>
      <c r="M106" s="70">
        <v>0</v>
      </c>
      <c r="N106" s="70">
        <v>0</v>
      </c>
      <c r="O106" s="70">
        <v>0</v>
      </c>
      <c r="P106" s="70">
        <v>0</v>
      </c>
    </row>
    <row r="107" spans="1:16">
      <c r="A107" s="67" t="s">
        <v>142</v>
      </c>
      <c r="B107" s="70"/>
      <c r="C107" s="70"/>
      <c r="D107" s="70">
        <v>32</v>
      </c>
      <c r="E107" s="70">
        <v>28</v>
      </c>
      <c r="F107" s="70">
        <v>455</v>
      </c>
      <c r="G107" s="70">
        <v>515</v>
      </c>
      <c r="H107" s="70">
        <v>6</v>
      </c>
      <c r="I107" s="70">
        <v>2</v>
      </c>
      <c r="J107" s="70">
        <v>2</v>
      </c>
      <c r="K107" s="70">
        <v>2</v>
      </c>
      <c r="L107" s="70">
        <v>6</v>
      </c>
      <c r="M107" s="70">
        <v>0</v>
      </c>
      <c r="N107" s="70">
        <v>1</v>
      </c>
      <c r="O107" s="70">
        <v>0</v>
      </c>
      <c r="P107" s="70">
        <v>0</v>
      </c>
    </row>
    <row r="108" spans="1:16">
      <c r="A108" s="67" t="s">
        <v>143</v>
      </c>
      <c r="B108" s="70"/>
      <c r="C108" s="70"/>
      <c r="D108" s="70">
        <v>12</v>
      </c>
      <c r="E108" s="70">
        <v>33</v>
      </c>
      <c r="F108" s="70">
        <v>1001</v>
      </c>
      <c r="G108" s="70">
        <v>1046</v>
      </c>
      <c r="H108" s="70">
        <v>1</v>
      </c>
      <c r="I108" s="70">
        <v>1</v>
      </c>
      <c r="J108" s="70">
        <v>0</v>
      </c>
      <c r="K108" s="70">
        <v>0</v>
      </c>
      <c r="L108" s="70">
        <v>1</v>
      </c>
      <c r="M108" s="70">
        <v>0</v>
      </c>
      <c r="N108" s="70">
        <v>0</v>
      </c>
      <c r="O108" s="70">
        <v>0</v>
      </c>
      <c r="P108" s="70">
        <v>0</v>
      </c>
    </row>
    <row r="109" spans="1:16">
      <c r="A109" s="67" t="s">
        <v>144</v>
      </c>
      <c r="B109" s="70"/>
      <c r="C109" s="70"/>
      <c r="D109" s="70">
        <v>18</v>
      </c>
      <c r="E109" s="70">
        <v>116</v>
      </c>
      <c r="F109" s="70">
        <v>1199</v>
      </c>
      <c r="G109" s="70">
        <v>1333</v>
      </c>
      <c r="H109" s="70">
        <v>2</v>
      </c>
      <c r="I109" s="70">
        <v>4</v>
      </c>
      <c r="J109" s="70">
        <v>1</v>
      </c>
      <c r="K109" s="70">
        <v>9</v>
      </c>
      <c r="L109" s="70">
        <v>14</v>
      </c>
      <c r="M109" s="70">
        <v>0</v>
      </c>
      <c r="N109" s="70">
        <v>0</v>
      </c>
      <c r="O109" s="70">
        <v>0</v>
      </c>
      <c r="P109" s="70">
        <v>0</v>
      </c>
    </row>
    <row r="110" spans="1:16">
      <c r="A110" s="67" t="s">
        <v>145</v>
      </c>
      <c r="B110" s="70"/>
      <c r="C110" s="70"/>
      <c r="D110" s="70">
        <v>3</v>
      </c>
      <c r="E110" s="70">
        <v>12</v>
      </c>
      <c r="F110" s="70">
        <v>146</v>
      </c>
      <c r="G110" s="70">
        <v>161</v>
      </c>
      <c r="H110" s="70">
        <v>6</v>
      </c>
      <c r="I110" s="70">
        <v>1</v>
      </c>
      <c r="J110" s="70">
        <v>0</v>
      </c>
      <c r="K110" s="70">
        <v>0</v>
      </c>
      <c r="L110" s="70">
        <v>1</v>
      </c>
      <c r="M110" s="70">
        <v>0</v>
      </c>
      <c r="N110" s="70">
        <v>0</v>
      </c>
      <c r="O110" s="70">
        <v>0</v>
      </c>
      <c r="P110" s="70">
        <v>0</v>
      </c>
    </row>
    <row r="111" spans="1:16">
      <c r="A111" s="67" t="s">
        <v>146</v>
      </c>
      <c r="B111" s="70"/>
      <c r="C111" s="70"/>
      <c r="D111" s="70">
        <v>6</v>
      </c>
      <c r="E111" s="70">
        <v>56</v>
      </c>
      <c r="F111" s="70">
        <v>879</v>
      </c>
      <c r="G111" s="70">
        <v>941</v>
      </c>
      <c r="H111" s="70">
        <v>0</v>
      </c>
      <c r="I111" s="70">
        <v>0</v>
      </c>
      <c r="J111" s="70">
        <v>1</v>
      </c>
      <c r="K111" s="70">
        <v>8</v>
      </c>
      <c r="L111" s="70">
        <v>9</v>
      </c>
      <c r="M111" s="70">
        <v>0</v>
      </c>
      <c r="N111" s="70">
        <v>0</v>
      </c>
      <c r="O111" s="70">
        <v>0</v>
      </c>
      <c r="P111" s="70">
        <v>0</v>
      </c>
    </row>
    <row r="112" spans="1:16">
      <c r="A112" s="67" t="s">
        <v>147</v>
      </c>
      <c r="B112" s="70"/>
      <c r="C112" s="70"/>
      <c r="D112" s="70">
        <v>2</v>
      </c>
      <c r="E112" s="70">
        <v>29</v>
      </c>
      <c r="F112" s="70">
        <v>334</v>
      </c>
      <c r="G112" s="70">
        <v>365</v>
      </c>
      <c r="H112" s="70">
        <v>1</v>
      </c>
      <c r="I112" s="70">
        <v>0</v>
      </c>
      <c r="J112" s="70">
        <v>0</v>
      </c>
      <c r="K112" s="70">
        <v>3</v>
      </c>
      <c r="L112" s="70">
        <v>3</v>
      </c>
      <c r="M112" s="70">
        <v>1</v>
      </c>
      <c r="N112" s="70">
        <v>1</v>
      </c>
      <c r="O112" s="70">
        <v>0</v>
      </c>
      <c r="P112" s="70">
        <v>0</v>
      </c>
    </row>
    <row r="113" spans="1:16">
      <c r="A113" s="67" t="s">
        <v>148</v>
      </c>
      <c r="B113" s="70"/>
      <c r="C113" s="70"/>
      <c r="D113" s="70">
        <v>3</v>
      </c>
      <c r="E113" s="70">
        <v>11</v>
      </c>
      <c r="F113" s="70">
        <v>227</v>
      </c>
      <c r="G113" s="70">
        <v>241</v>
      </c>
      <c r="H113" s="70">
        <v>3</v>
      </c>
      <c r="I113" s="70">
        <v>0</v>
      </c>
      <c r="J113" s="70">
        <v>2</v>
      </c>
      <c r="K113" s="70">
        <v>2</v>
      </c>
      <c r="L113" s="70">
        <v>4</v>
      </c>
      <c r="M113" s="70">
        <v>0</v>
      </c>
      <c r="N113" s="70">
        <v>0</v>
      </c>
      <c r="O113" s="70">
        <v>0</v>
      </c>
      <c r="P113" s="70">
        <v>0</v>
      </c>
    </row>
    <row r="114" spans="1:16">
      <c r="A114" s="67" t="s">
        <v>149</v>
      </c>
      <c r="B114" s="70"/>
      <c r="C114" s="70"/>
      <c r="D114" s="70">
        <v>4</v>
      </c>
      <c r="E114" s="70">
        <v>6</v>
      </c>
      <c r="F114" s="70">
        <v>114</v>
      </c>
      <c r="G114" s="70">
        <v>124</v>
      </c>
      <c r="H114" s="70">
        <v>2</v>
      </c>
      <c r="I114" s="70">
        <v>1</v>
      </c>
      <c r="J114" s="70">
        <v>0</v>
      </c>
      <c r="K114" s="70">
        <v>1</v>
      </c>
      <c r="L114" s="70">
        <v>2</v>
      </c>
      <c r="M114" s="70">
        <v>0</v>
      </c>
      <c r="N114" s="70">
        <v>0</v>
      </c>
      <c r="O114" s="70">
        <v>0</v>
      </c>
      <c r="P114" s="70">
        <v>0</v>
      </c>
    </row>
    <row r="115" spans="1:16">
      <c r="A115" s="67" t="s">
        <v>150</v>
      </c>
      <c r="B115" s="70"/>
      <c r="C115" s="70"/>
      <c r="D115" s="70">
        <v>1</v>
      </c>
      <c r="E115" s="70">
        <v>12</v>
      </c>
      <c r="F115" s="70">
        <v>124</v>
      </c>
      <c r="G115" s="70">
        <v>137</v>
      </c>
      <c r="H115" s="70">
        <v>0</v>
      </c>
      <c r="I115" s="70">
        <v>0</v>
      </c>
      <c r="J115" s="70">
        <v>1</v>
      </c>
      <c r="K115" s="70">
        <v>1</v>
      </c>
      <c r="L115" s="70">
        <v>2</v>
      </c>
      <c r="M115" s="70">
        <v>0</v>
      </c>
      <c r="N115" s="70">
        <v>0</v>
      </c>
      <c r="O115" s="70">
        <v>0</v>
      </c>
      <c r="P115" s="70">
        <v>0</v>
      </c>
    </row>
    <row r="116" spans="1:16">
      <c r="A116" s="67" t="s">
        <v>151</v>
      </c>
      <c r="B116" s="70"/>
      <c r="C116" s="70"/>
      <c r="D116" s="70">
        <v>40</v>
      </c>
      <c r="E116" s="70">
        <v>88</v>
      </c>
      <c r="F116" s="70">
        <v>692</v>
      </c>
      <c r="G116" s="70">
        <v>820</v>
      </c>
      <c r="H116" s="70">
        <v>4</v>
      </c>
      <c r="I116" s="70">
        <v>4</v>
      </c>
      <c r="J116" s="70">
        <v>5</v>
      </c>
      <c r="K116" s="70">
        <v>5</v>
      </c>
      <c r="L116" s="70">
        <v>14</v>
      </c>
      <c r="M116" s="70">
        <v>1</v>
      </c>
      <c r="N116" s="70">
        <v>1</v>
      </c>
      <c r="O116" s="70">
        <v>0</v>
      </c>
      <c r="P116" s="70">
        <v>0</v>
      </c>
    </row>
    <row r="117" spans="1:16">
      <c r="A117" s="67" t="s">
        <v>152</v>
      </c>
      <c r="B117" s="70"/>
      <c r="C117" s="70"/>
      <c r="D117" s="70">
        <v>4</v>
      </c>
      <c r="E117" s="70">
        <v>29</v>
      </c>
      <c r="F117" s="70">
        <v>871</v>
      </c>
      <c r="G117" s="70">
        <v>904</v>
      </c>
      <c r="H117" s="70">
        <v>9</v>
      </c>
      <c r="I117" s="70">
        <v>0</v>
      </c>
      <c r="J117" s="70">
        <v>1</v>
      </c>
      <c r="K117" s="70">
        <v>4</v>
      </c>
      <c r="L117" s="70">
        <v>5</v>
      </c>
      <c r="M117" s="70">
        <v>0</v>
      </c>
      <c r="N117" s="70">
        <v>0</v>
      </c>
      <c r="O117" s="70">
        <v>0</v>
      </c>
      <c r="P117" s="70">
        <v>0</v>
      </c>
    </row>
    <row r="118" spans="1:16">
      <c r="A118" s="67" t="s">
        <v>153</v>
      </c>
      <c r="B118" s="70"/>
      <c r="C118" s="70"/>
      <c r="D118" s="70">
        <v>1</v>
      </c>
      <c r="E118" s="70">
        <v>13</v>
      </c>
      <c r="F118" s="70">
        <v>169</v>
      </c>
      <c r="G118" s="70">
        <v>183</v>
      </c>
      <c r="H118" s="70">
        <v>6</v>
      </c>
      <c r="I118" s="70">
        <v>0</v>
      </c>
      <c r="J118" s="70">
        <v>0</v>
      </c>
      <c r="K118" s="70">
        <v>1</v>
      </c>
      <c r="L118" s="70">
        <v>1</v>
      </c>
      <c r="M118" s="70">
        <v>0</v>
      </c>
      <c r="N118" s="70">
        <v>0</v>
      </c>
      <c r="O118" s="70">
        <v>0</v>
      </c>
      <c r="P118" s="70">
        <v>0</v>
      </c>
    </row>
    <row r="119" spans="1:16">
      <c r="A119" s="67" t="s">
        <v>154</v>
      </c>
      <c r="B119" s="70"/>
      <c r="C119" s="70"/>
      <c r="D119" s="70">
        <v>21</v>
      </c>
      <c r="E119" s="70">
        <v>40</v>
      </c>
      <c r="F119" s="70">
        <v>856</v>
      </c>
      <c r="G119" s="70">
        <v>917</v>
      </c>
      <c r="H119" s="70">
        <v>9</v>
      </c>
      <c r="I119" s="70">
        <v>0</v>
      </c>
      <c r="J119" s="70">
        <v>1</v>
      </c>
      <c r="K119" s="70">
        <v>4</v>
      </c>
      <c r="L119" s="70">
        <v>5</v>
      </c>
      <c r="M119" s="70">
        <v>1</v>
      </c>
      <c r="N119" s="70">
        <v>1</v>
      </c>
      <c r="O119" s="70">
        <v>0</v>
      </c>
      <c r="P119" s="70">
        <v>0</v>
      </c>
    </row>
    <row r="120" spans="1:16">
      <c r="A120" s="67" t="s">
        <v>155</v>
      </c>
      <c r="B120" s="70"/>
      <c r="C120" s="70"/>
      <c r="D120" s="70">
        <v>0</v>
      </c>
      <c r="E120" s="70">
        <v>13</v>
      </c>
      <c r="F120" s="70">
        <v>103</v>
      </c>
      <c r="G120" s="70">
        <v>116</v>
      </c>
      <c r="H120" s="70">
        <v>0</v>
      </c>
      <c r="I120" s="70">
        <v>0</v>
      </c>
      <c r="J120" s="70">
        <v>1</v>
      </c>
      <c r="K120" s="70">
        <v>0</v>
      </c>
      <c r="L120" s="70">
        <v>1</v>
      </c>
      <c r="M120" s="70">
        <v>0</v>
      </c>
      <c r="N120" s="70">
        <v>0</v>
      </c>
      <c r="O120" s="70">
        <v>0</v>
      </c>
      <c r="P120" s="70">
        <v>0</v>
      </c>
    </row>
    <row r="121" spans="1:16">
      <c r="A121" s="67" t="s">
        <v>156</v>
      </c>
      <c r="B121" s="70"/>
      <c r="C121" s="70"/>
      <c r="D121" s="70">
        <v>5</v>
      </c>
      <c r="E121" s="70">
        <v>33</v>
      </c>
      <c r="F121" s="70">
        <v>267</v>
      </c>
      <c r="G121" s="70">
        <v>305</v>
      </c>
      <c r="H121" s="70">
        <v>0</v>
      </c>
      <c r="I121" s="70">
        <v>0</v>
      </c>
      <c r="J121" s="70">
        <v>2</v>
      </c>
      <c r="K121" s="70">
        <v>4</v>
      </c>
      <c r="L121" s="70">
        <v>6</v>
      </c>
      <c r="M121" s="70">
        <v>0</v>
      </c>
      <c r="N121" s="70">
        <v>0</v>
      </c>
      <c r="O121" s="70">
        <v>0</v>
      </c>
      <c r="P121" s="70">
        <v>0</v>
      </c>
    </row>
    <row r="122" spans="1:16">
      <c r="A122" s="67" t="s">
        <v>158</v>
      </c>
      <c r="B122" s="70"/>
      <c r="C122" s="70"/>
      <c r="D122" s="70">
        <v>104</v>
      </c>
      <c r="E122" s="70">
        <v>161</v>
      </c>
      <c r="F122" s="70">
        <v>2840</v>
      </c>
      <c r="G122" s="70">
        <v>3105</v>
      </c>
      <c r="H122" s="70">
        <v>230</v>
      </c>
      <c r="I122" s="70">
        <v>1</v>
      </c>
      <c r="J122" s="70">
        <v>5</v>
      </c>
      <c r="K122" s="70">
        <v>12</v>
      </c>
      <c r="L122" s="70">
        <v>18</v>
      </c>
      <c r="M122" s="70">
        <v>1</v>
      </c>
      <c r="N122" s="70">
        <v>0</v>
      </c>
      <c r="O122" s="70">
        <v>1</v>
      </c>
      <c r="P122" s="70">
        <v>0</v>
      </c>
    </row>
    <row r="123" spans="1:16">
      <c r="A123" s="67" t="s">
        <v>160</v>
      </c>
      <c r="B123" s="70"/>
      <c r="C123" s="70"/>
      <c r="D123" s="70">
        <v>7</v>
      </c>
      <c r="E123" s="70">
        <v>32</v>
      </c>
      <c r="F123" s="70">
        <v>494</v>
      </c>
      <c r="G123" s="70">
        <v>533</v>
      </c>
      <c r="H123" s="70">
        <v>20</v>
      </c>
      <c r="I123" s="70">
        <v>0</v>
      </c>
      <c r="J123" s="70">
        <v>0</v>
      </c>
      <c r="K123" s="70">
        <v>2</v>
      </c>
      <c r="L123" s="70">
        <v>2</v>
      </c>
      <c r="M123" s="70">
        <v>0</v>
      </c>
      <c r="N123" s="70">
        <v>0</v>
      </c>
      <c r="O123" s="70">
        <v>0</v>
      </c>
      <c r="P123" s="70">
        <v>0</v>
      </c>
    </row>
    <row r="124" spans="1:16">
      <c r="A124" s="67" t="s">
        <v>162</v>
      </c>
      <c r="B124" s="70"/>
      <c r="C124" s="70"/>
      <c r="D124" s="70">
        <v>8</v>
      </c>
      <c r="E124" s="70">
        <v>20</v>
      </c>
      <c r="F124" s="70">
        <v>216</v>
      </c>
      <c r="G124" s="70">
        <v>244</v>
      </c>
      <c r="H124" s="70">
        <v>16</v>
      </c>
      <c r="I124" s="70">
        <v>1</v>
      </c>
      <c r="J124" s="70">
        <v>0</v>
      </c>
      <c r="K124" s="70">
        <v>2</v>
      </c>
      <c r="L124" s="70">
        <v>3</v>
      </c>
      <c r="M124" s="70">
        <v>0</v>
      </c>
      <c r="N124" s="70">
        <v>0</v>
      </c>
      <c r="O124" s="70">
        <v>1</v>
      </c>
      <c r="P124" s="70">
        <v>0</v>
      </c>
    </row>
    <row r="125" spans="1:16">
      <c r="A125" s="67" t="s">
        <v>164</v>
      </c>
      <c r="B125" s="70"/>
      <c r="C125" s="70"/>
      <c r="D125" s="70">
        <v>3</v>
      </c>
      <c r="E125" s="70">
        <v>6</v>
      </c>
      <c r="F125" s="70">
        <v>145</v>
      </c>
      <c r="G125" s="70">
        <v>154</v>
      </c>
      <c r="H125" s="70">
        <v>8</v>
      </c>
      <c r="I125" s="70">
        <v>0</v>
      </c>
      <c r="J125" s="70">
        <v>0</v>
      </c>
      <c r="K125" s="70">
        <v>1</v>
      </c>
      <c r="L125" s="70">
        <v>1</v>
      </c>
      <c r="M125" s="70">
        <v>0</v>
      </c>
      <c r="N125" s="70">
        <v>0</v>
      </c>
      <c r="O125" s="70">
        <v>0</v>
      </c>
      <c r="P125" s="70">
        <v>1</v>
      </c>
    </row>
    <row r="126" spans="1:16">
      <c r="A126" s="67" t="s">
        <v>166</v>
      </c>
      <c r="B126" s="70"/>
      <c r="C126" s="70"/>
      <c r="D126" s="70">
        <v>1</v>
      </c>
      <c r="E126" s="70">
        <v>10</v>
      </c>
      <c r="F126" s="70">
        <v>113</v>
      </c>
      <c r="G126" s="70">
        <v>124</v>
      </c>
      <c r="H126" s="70">
        <v>3</v>
      </c>
      <c r="I126" s="70">
        <v>0</v>
      </c>
      <c r="J126" s="70">
        <v>0</v>
      </c>
      <c r="K126" s="70">
        <v>1</v>
      </c>
      <c r="L126" s="70">
        <v>1</v>
      </c>
      <c r="M126" s="70">
        <v>0</v>
      </c>
      <c r="N126" s="70">
        <v>0</v>
      </c>
      <c r="O126" s="70">
        <v>0</v>
      </c>
      <c r="P126" s="70">
        <v>0</v>
      </c>
    </row>
    <row r="127" spans="1:16">
      <c r="A127" s="67" t="s">
        <v>168</v>
      </c>
      <c r="B127" s="70"/>
      <c r="C127" s="70"/>
      <c r="D127" s="70">
        <v>53</v>
      </c>
      <c r="E127" s="70">
        <v>155</v>
      </c>
      <c r="F127" s="70">
        <v>566</v>
      </c>
      <c r="G127" s="70">
        <v>774</v>
      </c>
      <c r="H127" s="70">
        <v>42</v>
      </c>
      <c r="I127" s="70">
        <v>0</v>
      </c>
      <c r="J127" s="70">
        <v>1</v>
      </c>
      <c r="K127" s="70">
        <v>6</v>
      </c>
      <c r="L127" s="70">
        <v>7</v>
      </c>
      <c r="M127" s="70">
        <v>1</v>
      </c>
      <c r="N127" s="70">
        <v>1</v>
      </c>
      <c r="O127" s="70">
        <v>1</v>
      </c>
      <c r="P127" s="70">
        <v>0</v>
      </c>
    </row>
    <row r="128" spans="1:16">
      <c r="A128" s="67" t="s">
        <v>170</v>
      </c>
      <c r="B128" s="70"/>
      <c r="C128" s="70"/>
      <c r="D128" s="70">
        <v>2</v>
      </c>
      <c r="E128" s="70">
        <v>10</v>
      </c>
      <c r="F128" s="70">
        <v>213</v>
      </c>
      <c r="G128" s="70">
        <v>225</v>
      </c>
      <c r="H128" s="70">
        <v>8</v>
      </c>
      <c r="I128" s="70">
        <v>0</v>
      </c>
      <c r="J128" s="70">
        <v>0</v>
      </c>
      <c r="K128" s="70">
        <v>0</v>
      </c>
      <c r="L128" s="70">
        <v>0</v>
      </c>
      <c r="M128" s="70">
        <v>1</v>
      </c>
      <c r="N128" s="70">
        <v>1</v>
      </c>
      <c r="O128" s="70">
        <v>0</v>
      </c>
      <c r="P128" s="70">
        <v>0</v>
      </c>
    </row>
    <row r="129" spans="1:16">
      <c r="A129" s="67" t="s">
        <v>171</v>
      </c>
      <c r="B129" s="70"/>
      <c r="C129" s="70"/>
      <c r="D129" s="70">
        <v>173</v>
      </c>
      <c r="E129" s="70">
        <v>268</v>
      </c>
      <c r="F129" s="70">
        <v>5164</v>
      </c>
      <c r="G129" s="70">
        <v>5605</v>
      </c>
      <c r="H129" s="70">
        <v>975</v>
      </c>
      <c r="I129" s="70">
        <v>3</v>
      </c>
      <c r="J129" s="70">
        <v>3</v>
      </c>
      <c r="K129" s="70">
        <v>12</v>
      </c>
      <c r="L129" s="70">
        <v>18</v>
      </c>
      <c r="M129" s="70">
        <v>1</v>
      </c>
      <c r="N129" s="70">
        <v>1</v>
      </c>
      <c r="O129" s="70">
        <v>4</v>
      </c>
      <c r="P129" s="70">
        <v>0</v>
      </c>
    </row>
    <row r="130" spans="1:16">
      <c r="A130" s="67" t="s">
        <v>173</v>
      </c>
      <c r="B130" s="70"/>
      <c r="C130" s="70"/>
      <c r="D130" s="70">
        <v>14</v>
      </c>
      <c r="E130" s="70">
        <v>27</v>
      </c>
      <c r="F130" s="70">
        <v>568</v>
      </c>
      <c r="G130" s="70">
        <v>609</v>
      </c>
      <c r="H130" s="70">
        <v>83</v>
      </c>
      <c r="I130" s="70">
        <v>0</v>
      </c>
      <c r="J130" s="70">
        <v>0</v>
      </c>
      <c r="K130" s="70">
        <v>1</v>
      </c>
      <c r="L130" s="70">
        <v>1</v>
      </c>
      <c r="M130" s="70">
        <v>0</v>
      </c>
      <c r="N130" s="70">
        <v>0</v>
      </c>
      <c r="O130" s="70">
        <v>0</v>
      </c>
      <c r="P130" s="70">
        <v>0</v>
      </c>
    </row>
    <row r="131" spans="1:16">
      <c r="A131" s="67" t="s">
        <v>175</v>
      </c>
      <c r="B131" s="70"/>
      <c r="C131" s="70"/>
      <c r="D131" s="70">
        <v>4</v>
      </c>
      <c r="E131" s="70">
        <v>7</v>
      </c>
      <c r="F131" s="70">
        <v>183</v>
      </c>
      <c r="G131" s="70">
        <v>194</v>
      </c>
      <c r="H131" s="70">
        <v>5</v>
      </c>
      <c r="I131" s="70">
        <v>0</v>
      </c>
      <c r="J131" s="70">
        <v>0</v>
      </c>
      <c r="K131" s="70">
        <v>1</v>
      </c>
      <c r="L131" s="70">
        <v>1</v>
      </c>
      <c r="M131" s="70">
        <v>1</v>
      </c>
      <c r="N131" s="70">
        <v>1</v>
      </c>
      <c r="O131" s="70">
        <v>0</v>
      </c>
      <c r="P131" s="70">
        <v>0</v>
      </c>
    </row>
    <row r="132" spans="1:16">
      <c r="A132" s="67" t="s">
        <v>177</v>
      </c>
      <c r="B132" s="70"/>
      <c r="C132" s="70"/>
      <c r="D132" s="70">
        <v>7</v>
      </c>
      <c r="E132" s="70">
        <v>37</v>
      </c>
      <c r="F132" s="70">
        <v>431</v>
      </c>
      <c r="G132" s="70">
        <v>475</v>
      </c>
      <c r="H132" s="70">
        <v>9</v>
      </c>
      <c r="I132" s="70">
        <v>0</v>
      </c>
      <c r="J132" s="70">
        <v>2</v>
      </c>
      <c r="K132" s="70">
        <v>0</v>
      </c>
      <c r="L132" s="70">
        <v>2</v>
      </c>
      <c r="M132" s="70">
        <v>0</v>
      </c>
      <c r="N132" s="70">
        <v>0</v>
      </c>
      <c r="O132" s="70">
        <v>0</v>
      </c>
      <c r="P132" s="70">
        <v>0</v>
      </c>
    </row>
    <row r="133" spans="1:16">
      <c r="A133" s="67" t="s">
        <v>179</v>
      </c>
      <c r="B133" s="70"/>
      <c r="C133" s="70"/>
      <c r="D133" s="70">
        <v>10</v>
      </c>
      <c r="E133" s="70">
        <v>16</v>
      </c>
      <c r="F133" s="70">
        <v>346</v>
      </c>
      <c r="G133" s="70">
        <v>372</v>
      </c>
      <c r="H133" s="70">
        <v>10</v>
      </c>
      <c r="I133" s="70">
        <v>0</v>
      </c>
      <c r="J133" s="70">
        <v>0</v>
      </c>
      <c r="K133" s="70">
        <v>2</v>
      </c>
      <c r="L133" s="70">
        <v>2</v>
      </c>
      <c r="M133" s="70">
        <v>0</v>
      </c>
      <c r="N133" s="70">
        <v>0</v>
      </c>
      <c r="O133" s="70">
        <v>0</v>
      </c>
      <c r="P133" s="70">
        <v>0</v>
      </c>
    </row>
    <row r="134" spans="1:16">
      <c r="A134" s="67" t="s">
        <v>182</v>
      </c>
      <c r="B134" s="70"/>
      <c r="C134" s="70"/>
      <c r="D134" s="70">
        <v>29</v>
      </c>
      <c r="E134" s="70">
        <v>48</v>
      </c>
      <c r="F134" s="70">
        <v>1103</v>
      </c>
      <c r="G134" s="70">
        <v>1180</v>
      </c>
      <c r="H134" s="70">
        <v>142</v>
      </c>
      <c r="I134" s="70">
        <v>0</v>
      </c>
      <c r="J134" s="70">
        <v>0</v>
      </c>
      <c r="K134" s="70">
        <v>1</v>
      </c>
      <c r="L134" s="70">
        <v>1</v>
      </c>
      <c r="M134" s="70">
        <v>2</v>
      </c>
      <c r="N134" s="70">
        <v>1</v>
      </c>
      <c r="O134" s="70">
        <v>0</v>
      </c>
      <c r="P134" s="70">
        <v>0</v>
      </c>
    </row>
    <row r="135" spans="1:16">
      <c r="A135" s="67" t="s">
        <v>183</v>
      </c>
      <c r="B135" s="70"/>
      <c r="C135" s="70"/>
      <c r="D135" s="70">
        <v>8</v>
      </c>
      <c r="E135" s="70">
        <v>15</v>
      </c>
      <c r="F135" s="70">
        <v>249</v>
      </c>
      <c r="G135" s="70">
        <v>272</v>
      </c>
      <c r="H135" s="70">
        <v>4</v>
      </c>
      <c r="I135" s="70">
        <v>0</v>
      </c>
      <c r="J135" s="70">
        <v>0</v>
      </c>
      <c r="K135" s="70">
        <v>1</v>
      </c>
      <c r="L135" s="70">
        <v>1</v>
      </c>
      <c r="M135" s="70">
        <v>0</v>
      </c>
      <c r="N135" s="70">
        <v>0</v>
      </c>
      <c r="O135" s="70">
        <v>0</v>
      </c>
      <c r="P135" s="70">
        <v>0</v>
      </c>
    </row>
    <row r="136" spans="1:16">
      <c r="A136" s="67" t="s">
        <v>185</v>
      </c>
      <c r="B136" s="70"/>
      <c r="C136" s="70"/>
      <c r="D136" s="70">
        <v>2</v>
      </c>
      <c r="E136" s="70">
        <v>17</v>
      </c>
      <c r="F136" s="70">
        <v>207</v>
      </c>
      <c r="G136" s="70">
        <v>226</v>
      </c>
      <c r="H136" s="70">
        <v>6</v>
      </c>
      <c r="I136" s="70">
        <v>0</v>
      </c>
      <c r="J136" s="70">
        <v>1</v>
      </c>
      <c r="K136" s="70">
        <v>5</v>
      </c>
      <c r="L136" s="70">
        <v>6</v>
      </c>
      <c r="M136" s="70">
        <v>0</v>
      </c>
      <c r="N136" s="70">
        <v>0</v>
      </c>
      <c r="O136" s="70">
        <v>0</v>
      </c>
      <c r="P136" s="70">
        <v>0</v>
      </c>
    </row>
    <row r="137" spans="1:16">
      <c r="A137" s="67" t="s">
        <v>187</v>
      </c>
      <c r="B137" s="70"/>
      <c r="C137" s="70"/>
      <c r="D137" s="70">
        <v>1</v>
      </c>
      <c r="E137" s="70">
        <v>5</v>
      </c>
      <c r="F137" s="70">
        <v>41</v>
      </c>
      <c r="G137" s="70">
        <v>47</v>
      </c>
      <c r="H137" s="70">
        <v>0</v>
      </c>
      <c r="I137" s="70">
        <v>0</v>
      </c>
      <c r="J137" s="70">
        <v>1</v>
      </c>
      <c r="K137" s="70">
        <v>0</v>
      </c>
      <c r="L137" s="70">
        <v>1</v>
      </c>
      <c r="M137" s="70">
        <v>0</v>
      </c>
      <c r="N137" s="70">
        <v>0</v>
      </c>
      <c r="O137" s="70">
        <v>0</v>
      </c>
      <c r="P137" s="70">
        <v>0</v>
      </c>
    </row>
    <row r="138" spans="1:16">
      <c r="A138" s="67" t="s">
        <v>189</v>
      </c>
      <c r="B138" s="70"/>
      <c r="C138" s="70"/>
      <c r="D138" s="70">
        <v>3</v>
      </c>
      <c r="E138" s="70">
        <v>17</v>
      </c>
      <c r="F138" s="70">
        <v>334</v>
      </c>
      <c r="G138" s="70">
        <v>354</v>
      </c>
      <c r="H138" s="70">
        <v>4</v>
      </c>
      <c r="I138" s="70">
        <v>0</v>
      </c>
      <c r="J138" s="70">
        <v>0</v>
      </c>
      <c r="K138" s="70">
        <v>6</v>
      </c>
      <c r="L138" s="70">
        <v>6</v>
      </c>
      <c r="M138" s="70">
        <v>0</v>
      </c>
      <c r="N138" s="70">
        <v>0</v>
      </c>
      <c r="O138" s="70">
        <v>0</v>
      </c>
      <c r="P138" s="70">
        <v>0</v>
      </c>
    </row>
    <row r="139" spans="1:16">
      <c r="A139" s="67" t="s">
        <v>191</v>
      </c>
      <c r="B139" s="70"/>
      <c r="C139" s="70"/>
      <c r="D139" s="70">
        <v>5</v>
      </c>
      <c r="E139" s="70">
        <v>14</v>
      </c>
      <c r="F139" s="70">
        <v>288</v>
      </c>
      <c r="G139" s="70">
        <v>307</v>
      </c>
      <c r="H139" s="70">
        <v>22</v>
      </c>
      <c r="I139" s="70">
        <v>0</v>
      </c>
      <c r="J139" s="70">
        <v>0</v>
      </c>
      <c r="K139" s="70">
        <v>5</v>
      </c>
      <c r="L139" s="70">
        <v>5</v>
      </c>
      <c r="M139" s="70">
        <v>0</v>
      </c>
      <c r="N139" s="70">
        <v>0</v>
      </c>
      <c r="O139" s="70">
        <v>0</v>
      </c>
      <c r="P139" s="70">
        <v>0</v>
      </c>
    </row>
    <row r="140" spans="1:16">
      <c r="A140" s="67" t="s">
        <v>193</v>
      </c>
      <c r="B140" s="70"/>
      <c r="C140" s="70"/>
      <c r="D140" s="70">
        <v>5</v>
      </c>
      <c r="E140" s="70">
        <v>10</v>
      </c>
      <c r="F140" s="70">
        <v>226</v>
      </c>
      <c r="G140" s="70">
        <v>241</v>
      </c>
      <c r="H140" s="70">
        <v>4</v>
      </c>
      <c r="I140" s="70">
        <v>0</v>
      </c>
      <c r="J140" s="70">
        <v>0</v>
      </c>
      <c r="K140" s="70">
        <v>0</v>
      </c>
      <c r="L140" s="70">
        <v>0</v>
      </c>
      <c r="M140" s="70">
        <v>0</v>
      </c>
      <c r="N140" s="70">
        <v>0</v>
      </c>
      <c r="O140" s="70">
        <v>0</v>
      </c>
      <c r="P140" s="70">
        <v>0</v>
      </c>
    </row>
    <row r="141" spans="1:16">
      <c r="A141" s="67" t="s">
        <v>194</v>
      </c>
      <c r="B141" s="70"/>
      <c r="C141" s="70"/>
      <c r="D141" s="70">
        <v>55</v>
      </c>
      <c r="E141" s="70">
        <v>70</v>
      </c>
      <c r="F141" s="70">
        <v>1031</v>
      </c>
      <c r="G141" s="70">
        <v>1156</v>
      </c>
      <c r="H141" s="70">
        <v>166</v>
      </c>
      <c r="I141" s="70">
        <v>1</v>
      </c>
      <c r="J141" s="70">
        <v>0</v>
      </c>
      <c r="K141" s="70">
        <v>2</v>
      </c>
      <c r="L141" s="70">
        <v>3</v>
      </c>
      <c r="M141" s="70">
        <v>1</v>
      </c>
      <c r="N141" s="70">
        <v>1</v>
      </c>
      <c r="O141" s="70">
        <v>1</v>
      </c>
      <c r="P141" s="70">
        <v>0</v>
      </c>
    </row>
    <row r="142" spans="1:16">
      <c r="A142" s="67" t="s">
        <v>196</v>
      </c>
      <c r="B142" s="70"/>
      <c r="C142" s="70"/>
      <c r="D142" s="70">
        <v>48</v>
      </c>
      <c r="E142" s="70">
        <v>181</v>
      </c>
      <c r="F142" s="70">
        <v>2413</v>
      </c>
      <c r="G142" s="70">
        <v>2642</v>
      </c>
      <c r="H142" s="70">
        <v>106</v>
      </c>
      <c r="I142" s="70">
        <v>0</v>
      </c>
      <c r="J142" s="70">
        <v>6</v>
      </c>
      <c r="K142" s="70">
        <v>11</v>
      </c>
      <c r="L142" s="70">
        <v>17</v>
      </c>
      <c r="M142" s="70">
        <v>0</v>
      </c>
      <c r="N142" s="70">
        <v>0</v>
      </c>
      <c r="O142" s="70">
        <v>1</v>
      </c>
      <c r="P142" s="70">
        <v>0</v>
      </c>
    </row>
    <row r="143" spans="1:16">
      <c r="A143" s="67" t="s">
        <v>198</v>
      </c>
      <c r="B143" s="70"/>
      <c r="C143" s="70"/>
      <c r="D143" s="70">
        <v>86</v>
      </c>
      <c r="E143" s="70">
        <v>176</v>
      </c>
      <c r="F143" s="70">
        <v>2252</v>
      </c>
      <c r="G143" s="70">
        <v>2514</v>
      </c>
      <c r="H143" s="70">
        <v>118</v>
      </c>
      <c r="I143" s="70">
        <v>0</v>
      </c>
      <c r="J143" s="70">
        <v>3</v>
      </c>
      <c r="K143" s="70">
        <v>4</v>
      </c>
      <c r="L143" s="70">
        <v>7</v>
      </c>
      <c r="M143" s="70">
        <v>0</v>
      </c>
      <c r="N143" s="70">
        <v>0</v>
      </c>
      <c r="O143" s="70">
        <v>1</v>
      </c>
      <c r="P143" s="70">
        <v>0</v>
      </c>
    </row>
    <row r="144" spans="1:16">
      <c r="A144" s="67" t="s">
        <v>199</v>
      </c>
      <c r="B144" s="70"/>
      <c r="C144" s="70"/>
      <c r="D144" s="70">
        <v>5</v>
      </c>
      <c r="E144" s="70">
        <v>26</v>
      </c>
      <c r="F144" s="70">
        <v>398</v>
      </c>
      <c r="G144" s="70">
        <v>429</v>
      </c>
      <c r="H144" s="70">
        <v>10</v>
      </c>
      <c r="I144" s="70">
        <v>0</v>
      </c>
      <c r="J144" s="70">
        <v>0</v>
      </c>
      <c r="K144" s="70">
        <v>5</v>
      </c>
      <c r="L144" s="70">
        <v>5</v>
      </c>
      <c r="M144" s="70">
        <v>0</v>
      </c>
      <c r="N144" s="70">
        <v>0</v>
      </c>
      <c r="O144" s="70">
        <v>0</v>
      </c>
      <c r="P144" s="70">
        <v>0</v>
      </c>
    </row>
    <row r="145" spans="1:16">
      <c r="A145" s="67" t="s">
        <v>200</v>
      </c>
      <c r="B145" s="70"/>
      <c r="C145" s="70"/>
      <c r="D145" s="70">
        <v>14</v>
      </c>
      <c r="E145" s="70">
        <v>30</v>
      </c>
      <c r="F145" s="70">
        <v>438</v>
      </c>
      <c r="G145" s="70">
        <v>482</v>
      </c>
      <c r="H145" s="70">
        <v>126</v>
      </c>
      <c r="I145" s="70">
        <v>0</v>
      </c>
      <c r="J145" s="70">
        <v>1</v>
      </c>
      <c r="K145" s="70">
        <v>0</v>
      </c>
      <c r="L145" s="70">
        <v>1</v>
      </c>
      <c r="M145" s="70">
        <v>2</v>
      </c>
      <c r="N145" s="70">
        <v>0</v>
      </c>
      <c r="O145" s="70">
        <v>0</v>
      </c>
      <c r="P145" s="70">
        <v>0</v>
      </c>
    </row>
    <row r="146" spans="1:16">
      <c r="A146" s="67" t="s">
        <v>201</v>
      </c>
      <c r="B146" s="70"/>
      <c r="C146" s="70"/>
      <c r="D146" s="70">
        <v>45</v>
      </c>
      <c r="E146" s="70">
        <v>148</v>
      </c>
      <c r="F146" s="70">
        <v>1763</v>
      </c>
      <c r="G146" s="70">
        <v>1956</v>
      </c>
      <c r="H146" s="70">
        <v>296</v>
      </c>
      <c r="I146" s="70">
        <v>0</v>
      </c>
      <c r="J146" s="70">
        <v>2</v>
      </c>
      <c r="K146" s="70">
        <v>4</v>
      </c>
      <c r="L146" s="70">
        <v>6</v>
      </c>
      <c r="M146" s="70">
        <v>1</v>
      </c>
      <c r="N146" s="70">
        <v>0</v>
      </c>
      <c r="O146" s="70">
        <v>0</v>
      </c>
      <c r="P146" s="70">
        <v>0</v>
      </c>
    </row>
    <row r="147" spans="1:16">
      <c r="A147" s="67" t="s">
        <v>202</v>
      </c>
      <c r="B147" s="70"/>
      <c r="C147" s="70"/>
      <c r="D147" s="70">
        <v>1</v>
      </c>
      <c r="E147" s="70">
        <v>6</v>
      </c>
      <c r="F147" s="70">
        <v>194</v>
      </c>
      <c r="G147" s="70">
        <v>201</v>
      </c>
      <c r="H147" s="70">
        <v>0</v>
      </c>
      <c r="I147" s="70">
        <v>0</v>
      </c>
      <c r="J147" s="70">
        <v>0</v>
      </c>
      <c r="K147" s="70">
        <v>3</v>
      </c>
      <c r="L147" s="70">
        <v>3</v>
      </c>
      <c r="M147" s="70">
        <v>0</v>
      </c>
      <c r="N147" s="70">
        <v>0</v>
      </c>
      <c r="O147" s="70">
        <v>0</v>
      </c>
      <c r="P147" s="70">
        <v>0</v>
      </c>
    </row>
    <row r="148" spans="1:16">
      <c r="A148" s="67" t="s">
        <v>204</v>
      </c>
      <c r="B148" s="70"/>
      <c r="C148" s="70"/>
      <c r="D148" s="70">
        <v>2</v>
      </c>
      <c r="E148" s="70">
        <v>17</v>
      </c>
      <c r="F148" s="70">
        <v>107</v>
      </c>
      <c r="G148" s="70">
        <v>126</v>
      </c>
      <c r="H148" s="70">
        <v>7</v>
      </c>
      <c r="I148" s="70">
        <v>0</v>
      </c>
      <c r="J148" s="70">
        <v>0</v>
      </c>
      <c r="K148" s="70">
        <v>0</v>
      </c>
      <c r="L148" s="70">
        <v>0</v>
      </c>
      <c r="M148" s="70">
        <v>0</v>
      </c>
      <c r="N148" s="70">
        <v>0</v>
      </c>
      <c r="O148" s="70">
        <v>0</v>
      </c>
      <c r="P148" s="70">
        <v>0</v>
      </c>
    </row>
    <row r="149" spans="1:16">
      <c r="A149" s="67" t="s">
        <v>205</v>
      </c>
      <c r="B149" s="70"/>
      <c r="C149" s="70"/>
      <c r="D149" s="70">
        <v>1</v>
      </c>
      <c r="E149" s="70">
        <v>11</v>
      </c>
      <c r="F149" s="70">
        <v>97</v>
      </c>
      <c r="G149" s="70">
        <v>109</v>
      </c>
      <c r="H149" s="70">
        <v>1</v>
      </c>
      <c r="I149" s="70">
        <v>0</v>
      </c>
      <c r="J149" s="70">
        <v>0</v>
      </c>
      <c r="K149" s="70">
        <v>0</v>
      </c>
      <c r="L149" s="70">
        <v>0</v>
      </c>
      <c r="M149" s="70">
        <v>0</v>
      </c>
      <c r="N149" s="70">
        <v>0</v>
      </c>
      <c r="O149" s="70">
        <v>0</v>
      </c>
      <c r="P149" s="70">
        <v>0</v>
      </c>
    </row>
    <row r="150" spans="1:16">
      <c r="A150" s="67" t="s">
        <v>207</v>
      </c>
      <c r="B150" s="70"/>
      <c r="C150" s="70"/>
      <c r="D150" s="70">
        <v>1</v>
      </c>
      <c r="E150" s="70">
        <v>4</v>
      </c>
      <c r="F150" s="70">
        <v>96</v>
      </c>
      <c r="G150" s="70">
        <v>101</v>
      </c>
      <c r="H150" s="70">
        <v>0</v>
      </c>
      <c r="I150" s="70">
        <v>0</v>
      </c>
      <c r="J150" s="70">
        <v>0</v>
      </c>
      <c r="K150" s="70">
        <v>2</v>
      </c>
      <c r="L150" s="70">
        <v>2</v>
      </c>
      <c r="M150" s="70">
        <v>0</v>
      </c>
      <c r="N150" s="70">
        <v>0</v>
      </c>
      <c r="O150" s="70">
        <v>0</v>
      </c>
      <c r="P150" s="70">
        <v>0</v>
      </c>
    </row>
    <row r="151" spans="1:16">
      <c r="A151" s="67" t="s">
        <v>208</v>
      </c>
      <c r="B151" s="70"/>
      <c r="C151" s="70"/>
      <c r="D151" s="70">
        <v>24</v>
      </c>
      <c r="E151" s="70">
        <v>69</v>
      </c>
      <c r="F151" s="70">
        <v>1242</v>
      </c>
      <c r="G151" s="70">
        <v>1335</v>
      </c>
      <c r="H151" s="70">
        <v>37</v>
      </c>
      <c r="I151" s="70">
        <v>0</v>
      </c>
      <c r="J151" s="70">
        <v>0</v>
      </c>
      <c r="K151" s="70">
        <v>3</v>
      </c>
      <c r="L151" s="70">
        <v>3</v>
      </c>
      <c r="M151" s="70">
        <v>0</v>
      </c>
      <c r="N151" s="70">
        <v>0</v>
      </c>
      <c r="O151" s="70">
        <v>0</v>
      </c>
      <c r="P151" s="70">
        <v>0</v>
      </c>
    </row>
    <row r="152" spans="1:16">
      <c r="A152" s="67" t="s">
        <v>210</v>
      </c>
      <c r="B152" s="70"/>
      <c r="C152" s="70"/>
      <c r="D152" s="70">
        <v>28</v>
      </c>
      <c r="E152" s="70">
        <v>106</v>
      </c>
      <c r="F152" s="70">
        <v>1401</v>
      </c>
      <c r="G152" s="70">
        <v>1535</v>
      </c>
      <c r="H152" s="70">
        <v>4</v>
      </c>
      <c r="I152" s="70">
        <v>2</v>
      </c>
      <c r="J152" s="70">
        <v>4</v>
      </c>
      <c r="K152" s="70">
        <v>4</v>
      </c>
      <c r="L152" s="70">
        <v>10</v>
      </c>
      <c r="M152" s="70">
        <v>1</v>
      </c>
      <c r="N152" s="70">
        <v>1</v>
      </c>
      <c r="O152" s="70">
        <v>0</v>
      </c>
      <c r="P152" s="70">
        <v>0</v>
      </c>
    </row>
    <row r="153" spans="1:16">
      <c r="A153" s="67" t="s">
        <v>212</v>
      </c>
      <c r="B153" s="70"/>
      <c r="C153" s="70"/>
      <c r="D153" s="70">
        <v>14</v>
      </c>
      <c r="E153" s="70">
        <v>80</v>
      </c>
      <c r="F153" s="70">
        <v>741</v>
      </c>
      <c r="G153" s="70">
        <v>835</v>
      </c>
      <c r="H153" s="70">
        <v>5</v>
      </c>
      <c r="I153" s="70">
        <v>0</v>
      </c>
      <c r="J153" s="70">
        <v>0</v>
      </c>
      <c r="K153" s="70">
        <v>8</v>
      </c>
      <c r="L153" s="70">
        <v>8</v>
      </c>
      <c r="M153" s="70">
        <v>0</v>
      </c>
      <c r="N153" s="70">
        <v>0</v>
      </c>
      <c r="O153" s="70">
        <v>0</v>
      </c>
      <c r="P153" s="70">
        <v>0</v>
      </c>
    </row>
    <row r="154" spans="1:16">
      <c r="A154" s="67" t="s">
        <v>214</v>
      </c>
      <c r="B154" s="70"/>
      <c r="C154" s="70"/>
      <c r="D154" s="70">
        <v>0</v>
      </c>
      <c r="E154" s="70">
        <v>13</v>
      </c>
      <c r="F154" s="70">
        <v>531</v>
      </c>
      <c r="G154" s="70">
        <v>544</v>
      </c>
      <c r="H154" s="70">
        <v>2</v>
      </c>
      <c r="I154" s="70">
        <v>0</v>
      </c>
      <c r="J154" s="70">
        <v>1</v>
      </c>
      <c r="K154" s="70">
        <v>2</v>
      </c>
      <c r="L154" s="70">
        <v>3</v>
      </c>
      <c r="M154" s="70">
        <v>0</v>
      </c>
      <c r="N154" s="70">
        <v>0</v>
      </c>
      <c r="O154" s="70">
        <v>0</v>
      </c>
      <c r="P154" s="70">
        <v>0</v>
      </c>
    </row>
    <row r="155" spans="1:16">
      <c r="A155" s="67" t="s">
        <v>215</v>
      </c>
      <c r="B155" s="70"/>
      <c r="C155" s="70"/>
      <c r="D155" s="70">
        <v>3</v>
      </c>
      <c r="E155" s="70">
        <v>21</v>
      </c>
      <c r="F155" s="70">
        <v>306</v>
      </c>
      <c r="G155" s="70">
        <v>330</v>
      </c>
      <c r="H155" s="70">
        <v>11</v>
      </c>
      <c r="I155" s="70">
        <v>0</v>
      </c>
      <c r="J155" s="70">
        <v>0</v>
      </c>
      <c r="K155" s="70">
        <v>0</v>
      </c>
      <c r="L155" s="70">
        <v>0</v>
      </c>
      <c r="M155" s="70">
        <v>0</v>
      </c>
      <c r="N155" s="70">
        <v>0</v>
      </c>
      <c r="O155" s="70">
        <v>0</v>
      </c>
      <c r="P155" s="70">
        <v>0</v>
      </c>
    </row>
    <row r="156" spans="1:16">
      <c r="A156" s="67" t="s">
        <v>216</v>
      </c>
      <c r="B156" s="70"/>
      <c r="C156" s="70"/>
      <c r="D156" s="70">
        <v>4</v>
      </c>
      <c r="E156" s="70">
        <v>19</v>
      </c>
      <c r="F156" s="70">
        <v>454</v>
      </c>
      <c r="G156" s="70">
        <v>477</v>
      </c>
      <c r="H156" s="70">
        <v>3</v>
      </c>
      <c r="I156" s="70">
        <v>0</v>
      </c>
      <c r="J156" s="70">
        <v>3</v>
      </c>
      <c r="K156" s="70">
        <v>5</v>
      </c>
      <c r="L156" s="70">
        <v>8</v>
      </c>
      <c r="M156" s="70">
        <v>0</v>
      </c>
      <c r="N156" s="70">
        <v>0</v>
      </c>
      <c r="O156" s="70">
        <v>0</v>
      </c>
      <c r="P156" s="70">
        <v>0</v>
      </c>
    </row>
    <row r="157" spans="1:16">
      <c r="A157" s="67" t="s">
        <v>217</v>
      </c>
      <c r="B157" s="70"/>
      <c r="C157" s="70"/>
      <c r="D157" s="70">
        <v>19</v>
      </c>
      <c r="E157" s="70">
        <v>46</v>
      </c>
      <c r="F157" s="70">
        <v>760</v>
      </c>
      <c r="G157" s="70">
        <v>825</v>
      </c>
      <c r="H157" s="70">
        <v>28</v>
      </c>
      <c r="I157" s="70">
        <v>0</v>
      </c>
      <c r="J157" s="70">
        <v>1</v>
      </c>
      <c r="K157" s="70">
        <v>3</v>
      </c>
      <c r="L157" s="70">
        <v>4</v>
      </c>
      <c r="M157" s="70">
        <v>0</v>
      </c>
      <c r="N157" s="70">
        <v>0</v>
      </c>
      <c r="O157" s="70">
        <v>0</v>
      </c>
      <c r="P157" s="70">
        <v>0</v>
      </c>
    </row>
    <row r="158" spans="1:16">
      <c r="A158" s="67" t="s">
        <v>219</v>
      </c>
      <c r="B158" s="70"/>
      <c r="C158" s="70"/>
      <c r="D158" s="70">
        <v>5</v>
      </c>
      <c r="E158" s="70">
        <v>21</v>
      </c>
      <c r="F158" s="70">
        <v>324</v>
      </c>
      <c r="G158" s="70">
        <v>350</v>
      </c>
      <c r="H158" s="70">
        <v>4</v>
      </c>
      <c r="I158" s="70">
        <v>0</v>
      </c>
      <c r="J158" s="70">
        <v>0</v>
      </c>
      <c r="K158" s="70">
        <v>4</v>
      </c>
      <c r="L158" s="70">
        <v>4</v>
      </c>
      <c r="M158" s="70">
        <v>0</v>
      </c>
      <c r="N158" s="70">
        <v>0</v>
      </c>
      <c r="O158" s="70">
        <v>0</v>
      </c>
      <c r="P158" s="70">
        <v>0</v>
      </c>
    </row>
    <row r="159" spans="1:16">
      <c r="A159" s="67" t="s">
        <v>220</v>
      </c>
      <c r="B159" s="70"/>
      <c r="C159" s="70"/>
      <c r="D159" s="70">
        <v>0</v>
      </c>
      <c r="E159" s="70">
        <v>13</v>
      </c>
      <c r="F159" s="70">
        <v>258</v>
      </c>
      <c r="G159" s="70">
        <v>271</v>
      </c>
      <c r="H159" s="70">
        <v>1</v>
      </c>
      <c r="I159" s="70">
        <v>0</v>
      </c>
      <c r="J159" s="70">
        <v>0</v>
      </c>
      <c r="K159" s="70">
        <v>1</v>
      </c>
      <c r="L159" s="70">
        <v>1</v>
      </c>
      <c r="M159" s="70">
        <v>0</v>
      </c>
      <c r="N159" s="70">
        <v>0</v>
      </c>
      <c r="O159" s="70">
        <v>0</v>
      </c>
      <c r="P159" s="70">
        <v>0</v>
      </c>
    </row>
    <row r="160" spans="1:16">
      <c r="A160" s="67" t="s">
        <v>222</v>
      </c>
      <c r="B160" s="70"/>
      <c r="C160" s="70"/>
      <c r="D160" s="70">
        <v>6</v>
      </c>
      <c r="E160" s="70">
        <v>13</v>
      </c>
      <c r="F160" s="70">
        <v>211</v>
      </c>
      <c r="G160" s="70">
        <v>230</v>
      </c>
      <c r="H160" s="70">
        <v>3</v>
      </c>
      <c r="I160" s="70">
        <v>0</v>
      </c>
      <c r="J160" s="70">
        <v>0</v>
      </c>
      <c r="K160" s="70">
        <v>2</v>
      </c>
      <c r="L160" s="70">
        <v>2</v>
      </c>
      <c r="M160" s="70">
        <v>0</v>
      </c>
      <c r="N160" s="70">
        <v>0</v>
      </c>
      <c r="O160" s="70">
        <v>0</v>
      </c>
      <c r="P160" s="70">
        <v>0</v>
      </c>
    </row>
    <row r="161" spans="1:16">
      <c r="A161" s="67" t="s">
        <v>224</v>
      </c>
      <c r="B161" s="70"/>
      <c r="C161" s="70"/>
      <c r="D161" s="70">
        <v>2</v>
      </c>
      <c r="E161" s="70">
        <v>21</v>
      </c>
      <c r="F161" s="70">
        <v>543</v>
      </c>
      <c r="G161" s="70">
        <v>566</v>
      </c>
      <c r="H161" s="70">
        <v>13</v>
      </c>
      <c r="I161" s="70">
        <v>0</v>
      </c>
      <c r="J161" s="70">
        <v>2</v>
      </c>
      <c r="K161" s="70">
        <v>3</v>
      </c>
      <c r="L161" s="70">
        <v>5</v>
      </c>
      <c r="M161" s="70">
        <v>0</v>
      </c>
      <c r="N161" s="70">
        <v>0</v>
      </c>
      <c r="O161" s="70">
        <v>0</v>
      </c>
      <c r="P161" s="70">
        <v>0</v>
      </c>
    </row>
    <row r="162" spans="1:16">
      <c r="A162" s="67" t="s">
        <v>225</v>
      </c>
      <c r="B162" s="70"/>
      <c r="C162" s="70"/>
      <c r="D162" s="70">
        <v>34</v>
      </c>
      <c r="E162" s="70">
        <v>149</v>
      </c>
      <c r="F162" s="70">
        <v>2332</v>
      </c>
      <c r="G162" s="70">
        <v>2515</v>
      </c>
      <c r="H162" s="70">
        <v>139</v>
      </c>
      <c r="I162" s="70">
        <v>1</v>
      </c>
      <c r="J162" s="70">
        <v>2</v>
      </c>
      <c r="K162" s="70">
        <v>7</v>
      </c>
      <c r="L162" s="70">
        <v>10</v>
      </c>
      <c r="M162" s="70">
        <v>1</v>
      </c>
      <c r="N162" s="70">
        <v>0</v>
      </c>
      <c r="O162" s="70">
        <v>0</v>
      </c>
      <c r="P162" s="70">
        <v>0</v>
      </c>
    </row>
    <row r="163" spans="1:16">
      <c r="A163" s="67" t="s">
        <v>226</v>
      </c>
      <c r="B163" s="70"/>
      <c r="C163" s="70"/>
      <c r="D163" s="70">
        <v>2</v>
      </c>
      <c r="E163" s="70">
        <v>10</v>
      </c>
      <c r="F163" s="70">
        <v>132</v>
      </c>
      <c r="G163" s="70">
        <v>144</v>
      </c>
      <c r="H163" s="70">
        <v>4</v>
      </c>
      <c r="I163" s="70">
        <v>0</v>
      </c>
      <c r="J163" s="70">
        <v>0</v>
      </c>
      <c r="K163" s="70">
        <v>2</v>
      </c>
      <c r="L163" s="70">
        <v>2</v>
      </c>
      <c r="M163" s="70">
        <v>0</v>
      </c>
      <c r="N163" s="70">
        <v>0</v>
      </c>
      <c r="O163" s="70">
        <v>0</v>
      </c>
      <c r="P163" s="70">
        <v>0</v>
      </c>
    </row>
    <row r="164" spans="1:16">
      <c r="A164" s="67" t="s">
        <v>228</v>
      </c>
      <c r="B164" s="70"/>
      <c r="C164" s="70"/>
      <c r="D164" s="70">
        <v>1</v>
      </c>
      <c r="E164" s="70">
        <v>14</v>
      </c>
      <c r="F164" s="70">
        <v>133</v>
      </c>
      <c r="G164" s="70">
        <v>148</v>
      </c>
      <c r="H164" s="70">
        <v>12</v>
      </c>
      <c r="I164" s="70">
        <v>0</v>
      </c>
      <c r="J164" s="70">
        <v>0</v>
      </c>
      <c r="K164" s="70">
        <v>3</v>
      </c>
      <c r="L164" s="70">
        <v>3</v>
      </c>
      <c r="M164" s="70">
        <v>0</v>
      </c>
      <c r="N164" s="70">
        <v>0</v>
      </c>
      <c r="O164" s="70">
        <v>1</v>
      </c>
      <c r="P164" s="70">
        <v>0</v>
      </c>
    </row>
    <row r="165" spans="1:16">
      <c r="A165" s="67" t="s">
        <v>230</v>
      </c>
      <c r="B165" s="70"/>
      <c r="C165" s="70"/>
      <c r="D165" s="70">
        <v>7</v>
      </c>
      <c r="E165" s="70">
        <v>24</v>
      </c>
      <c r="F165" s="70">
        <v>359</v>
      </c>
      <c r="G165" s="70">
        <v>390</v>
      </c>
      <c r="H165" s="70">
        <v>6</v>
      </c>
      <c r="I165" s="70">
        <v>0</v>
      </c>
      <c r="J165" s="70">
        <v>0</v>
      </c>
      <c r="K165" s="70">
        <v>2</v>
      </c>
      <c r="L165" s="70">
        <v>2</v>
      </c>
      <c r="M165" s="70">
        <v>0</v>
      </c>
      <c r="N165" s="70">
        <v>0</v>
      </c>
      <c r="O165" s="70">
        <v>0</v>
      </c>
      <c r="P165" s="70">
        <v>0</v>
      </c>
    </row>
    <row r="166" spans="1:16">
      <c r="A166" s="67" t="s">
        <v>232</v>
      </c>
      <c r="B166" s="70"/>
      <c r="C166" s="70"/>
      <c r="D166" s="70">
        <v>2</v>
      </c>
      <c r="E166" s="70">
        <v>21</v>
      </c>
      <c r="F166" s="70">
        <v>307</v>
      </c>
      <c r="G166" s="70">
        <v>330</v>
      </c>
      <c r="H166" s="70">
        <v>4</v>
      </c>
      <c r="I166" s="70">
        <v>0</v>
      </c>
      <c r="J166" s="70">
        <v>0</v>
      </c>
      <c r="K166" s="70">
        <v>1</v>
      </c>
      <c r="L166" s="70">
        <v>1</v>
      </c>
      <c r="M166" s="70">
        <v>0</v>
      </c>
      <c r="N166" s="70">
        <v>0</v>
      </c>
      <c r="O166" s="70">
        <v>0</v>
      </c>
      <c r="P166" s="70">
        <v>0</v>
      </c>
    </row>
    <row r="167" spans="1:16">
      <c r="A167" s="67" t="s">
        <v>234</v>
      </c>
      <c r="B167" s="70"/>
      <c r="C167" s="70"/>
      <c r="D167" s="70">
        <v>6</v>
      </c>
      <c r="E167" s="70">
        <v>10</v>
      </c>
      <c r="F167" s="70">
        <v>243</v>
      </c>
      <c r="G167" s="70">
        <v>259</v>
      </c>
      <c r="H167" s="70">
        <v>1</v>
      </c>
      <c r="I167" s="70">
        <v>0</v>
      </c>
      <c r="J167" s="70">
        <v>1</v>
      </c>
      <c r="K167" s="70">
        <v>2</v>
      </c>
      <c r="L167" s="70">
        <v>3</v>
      </c>
      <c r="M167" s="70">
        <v>0</v>
      </c>
      <c r="N167" s="70">
        <v>0</v>
      </c>
      <c r="O167" s="70">
        <v>0</v>
      </c>
      <c r="P167" s="70">
        <v>0</v>
      </c>
    </row>
    <row r="168" spans="1:16">
      <c r="A168" s="67" t="s">
        <v>236</v>
      </c>
      <c r="B168" s="70"/>
      <c r="C168" s="70"/>
      <c r="D168" s="70">
        <v>6</v>
      </c>
      <c r="E168" s="70">
        <v>18</v>
      </c>
      <c r="F168" s="70">
        <v>350</v>
      </c>
      <c r="G168" s="70">
        <v>374</v>
      </c>
      <c r="H168" s="70">
        <v>13</v>
      </c>
      <c r="I168" s="70">
        <v>0</v>
      </c>
      <c r="J168" s="70">
        <v>0</v>
      </c>
      <c r="K168" s="70">
        <v>0</v>
      </c>
      <c r="L168" s="70">
        <v>0</v>
      </c>
      <c r="M168" s="70">
        <v>0</v>
      </c>
      <c r="N168" s="70">
        <v>0</v>
      </c>
      <c r="O168" s="70">
        <v>1</v>
      </c>
      <c r="P168" s="70">
        <v>0</v>
      </c>
    </row>
    <row r="169" spans="1:16">
      <c r="A169" s="67" t="s">
        <v>237</v>
      </c>
      <c r="B169" s="70"/>
      <c r="C169" s="70"/>
      <c r="D169" s="70">
        <v>6</v>
      </c>
      <c r="E169" s="70">
        <v>21</v>
      </c>
      <c r="F169" s="70">
        <v>485</v>
      </c>
      <c r="G169" s="70">
        <v>512</v>
      </c>
      <c r="H169" s="70">
        <v>11</v>
      </c>
      <c r="I169" s="70">
        <v>0</v>
      </c>
      <c r="J169" s="70">
        <v>0</v>
      </c>
      <c r="K169" s="70">
        <v>1</v>
      </c>
      <c r="L169" s="70">
        <v>1</v>
      </c>
      <c r="M169" s="70">
        <v>0</v>
      </c>
      <c r="N169" s="70">
        <v>0</v>
      </c>
      <c r="O169" s="70">
        <v>0</v>
      </c>
      <c r="P169" s="70">
        <v>0</v>
      </c>
    </row>
    <row r="170" spans="1:16">
      <c r="A170" s="67" t="s">
        <v>239</v>
      </c>
      <c r="B170" s="70"/>
      <c r="C170" s="70"/>
      <c r="D170" s="70">
        <v>1</v>
      </c>
      <c r="E170" s="70">
        <v>31</v>
      </c>
      <c r="F170" s="70">
        <v>319</v>
      </c>
      <c r="G170" s="70">
        <v>351</v>
      </c>
      <c r="H170" s="70">
        <v>12</v>
      </c>
      <c r="I170" s="70">
        <v>0</v>
      </c>
      <c r="J170" s="70">
        <v>0</v>
      </c>
      <c r="K170" s="70">
        <v>1</v>
      </c>
      <c r="L170" s="70">
        <v>1</v>
      </c>
      <c r="M170" s="70">
        <v>0</v>
      </c>
      <c r="N170" s="70">
        <v>0</v>
      </c>
      <c r="O170" s="70">
        <v>0</v>
      </c>
      <c r="P170" s="70">
        <v>0</v>
      </c>
    </row>
    <row r="171" spans="1:16">
      <c r="A171" s="67" t="s">
        <v>241</v>
      </c>
      <c r="B171" s="70"/>
      <c r="C171" s="70"/>
      <c r="D171" s="70">
        <v>9</v>
      </c>
      <c r="E171" s="70">
        <v>31</v>
      </c>
      <c r="F171" s="70">
        <v>682</v>
      </c>
      <c r="G171" s="70">
        <v>722</v>
      </c>
      <c r="H171" s="70">
        <v>8</v>
      </c>
      <c r="I171" s="70">
        <v>1</v>
      </c>
      <c r="J171" s="70">
        <v>2</v>
      </c>
      <c r="K171" s="70">
        <v>1</v>
      </c>
      <c r="L171" s="70">
        <v>4</v>
      </c>
      <c r="M171" s="70">
        <v>0</v>
      </c>
      <c r="N171" s="70">
        <v>1</v>
      </c>
      <c r="O171" s="70">
        <v>0</v>
      </c>
      <c r="P171" s="70">
        <v>0</v>
      </c>
    </row>
    <row r="172" spans="1:16">
      <c r="A172" s="67" t="s">
        <v>242</v>
      </c>
      <c r="B172" s="70"/>
      <c r="C172" s="70"/>
      <c r="D172" s="70">
        <v>2</v>
      </c>
      <c r="E172" s="70">
        <v>7</v>
      </c>
      <c r="F172" s="70">
        <v>291</v>
      </c>
      <c r="G172" s="70">
        <v>300</v>
      </c>
      <c r="H172" s="70">
        <v>7</v>
      </c>
      <c r="I172" s="70">
        <v>0</v>
      </c>
      <c r="J172" s="70">
        <v>0</v>
      </c>
      <c r="K172" s="70">
        <v>2</v>
      </c>
      <c r="L172" s="70">
        <v>2</v>
      </c>
      <c r="M172" s="70">
        <v>0</v>
      </c>
      <c r="N172" s="70">
        <v>0</v>
      </c>
      <c r="O172" s="70">
        <v>0</v>
      </c>
      <c r="P172" s="70">
        <v>0</v>
      </c>
    </row>
    <row r="173" spans="1:16">
      <c r="A173" s="67" t="s">
        <v>245</v>
      </c>
      <c r="B173" s="70"/>
      <c r="C173" s="70"/>
      <c r="D173" s="70">
        <v>7</v>
      </c>
      <c r="E173" s="70">
        <v>7</v>
      </c>
      <c r="F173" s="70">
        <v>105</v>
      </c>
      <c r="G173" s="70">
        <v>119</v>
      </c>
      <c r="H173" s="70">
        <v>9</v>
      </c>
      <c r="I173" s="70">
        <v>0</v>
      </c>
      <c r="J173" s="70">
        <v>0</v>
      </c>
      <c r="K173" s="70">
        <v>0</v>
      </c>
      <c r="L173" s="70">
        <v>0</v>
      </c>
      <c r="M173" s="70">
        <v>0</v>
      </c>
      <c r="N173" s="70">
        <v>0</v>
      </c>
      <c r="O173" s="70">
        <v>0</v>
      </c>
      <c r="P173" s="70">
        <v>0</v>
      </c>
    </row>
    <row r="174" spans="1:16">
      <c r="A174" s="67" t="s">
        <v>246</v>
      </c>
      <c r="B174" s="70"/>
      <c r="C174" s="70"/>
      <c r="D174" s="70">
        <v>24</v>
      </c>
      <c r="E174" s="70">
        <v>28</v>
      </c>
      <c r="F174" s="70">
        <v>928</v>
      </c>
      <c r="G174" s="70">
        <v>980</v>
      </c>
      <c r="H174" s="70">
        <v>42</v>
      </c>
      <c r="I174" s="70">
        <v>0</v>
      </c>
      <c r="J174" s="70">
        <v>1</v>
      </c>
      <c r="K174" s="70">
        <v>0</v>
      </c>
      <c r="L174" s="70">
        <v>1</v>
      </c>
      <c r="M174" s="70">
        <v>0</v>
      </c>
      <c r="N174" s="70">
        <v>0</v>
      </c>
      <c r="O174" s="70">
        <v>0</v>
      </c>
      <c r="P174" s="70">
        <v>0</v>
      </c>
    </row>
    <row r="175" spans="1:16">
      <c r="A175" s="67" t="s">
        <v>248</v>
      </c>
      <c r="B175" s="70"/>
      <c r="C175" s="70"/>
      <c r="D175" s="70">
        <v>52</v>
      </c>
      <c r="E175" s="70">
        <v>130</v>
      </c>
      <c r="F175" s="70">
        <v>2218</v>
      </c>
      <c r="G175" s="70">
        <v>2400</v>
      </c>
      <c r="H175" s="70">
        <v>42</v>
      </c>
      <c r="I175" s="70">
        <v>0</v>
      </c>
      <c r="J175" s="70">
        <v>3</v>
      </c>
      <c r="K175" s="70">
        <v>3</v>
      </c>
      <c r="L175" s="70">
        <v>6</v>
      </c>
      <c r="M175" s="70">
        <v>0</v>
      </c>
      <c r="N175" s="70">
        <v>0</v>
      </c>
      <c r="O175" s="70">
        <v>0</v>
      </c>
      <c r="P175" s="70">
        <v>0</v>
      </c>
    </row>
    <row r="176" spans="1:16">
      <c r="A176" s="67" t="s">
        <v>250</v>
      </c>
      <c r="B176" s="70"/>
      <c r="C176" s="70"/>
      <c r="D176" s="70">
        <v>84</v>
      </c>
      <c r="E176" s="70">
        <v>150</v>
      </c>
      <c r="F176" s="70">
        <v>2677</v>
      </c>
      <c r="G176" s="70">
        <v>2911</v>
      </c>
      <c r="H176" s="70">
        <v>67</v>
      </c>
      <c r="I176" s="70">
        <v>3</v>
      </c>
      <c r="J176" s="70">
        <v>3</v>
      </c>
      <c r="K176" s="70">
        <v>6</v>
      </c>
      <c r="L176" s="70">
        <v>12</v>
      </c>
      <c r="M176" s="70">
        <v>0</v>
      </c>
      <c r="N176" s="70">
        <v>0</v>
      </c>
      <c r="O176" s="70">
        <v>0</v>
      </c>
      <c r="P176" s="70">
        <v>0</v>
      </c>
    </row>
    <row r="177" spans="1:16">
      <c r="A177" s="67" t="s">
        <v>252</v>
      </c>
      <c r="B177" s="70"/>
      <c r="C177" s="70"/>
      <c r="D177" s="70">
        <v>32</v>
      </c>
      <c r="E177" s="70">
        <v>58</v>
      </c>
      <c r="F177" s="70">
        <v>1519</v>
      </c>
      <c r="G177" s="70">
        <v>1609</v>
      </c>
      <c r="H177" s="70">
        <v>63</v>
      </c>
      <c r="I177" s="70">
        <v>2</v>
      </c>
      <c r="J177" s="70">
        <v>3</v>
      </c>
      <c r="K177" s="70">
        <v>7</v>
      </c>
      <c r="L177" s="70">
        <v>12</v>
      </c>
      <c r="M177" s="70">
        <v>0</v>
      </c>
      <c r="N177" s="70">
        <v>0</v>
      </c>
      <c r="O177" s="70">
        <v>0</v>
      </c>
      <c r="P177" s="70">
        <v>0</v>
      </c>
    </row>
    <row r="178" spans="1:16">
      <c r="A178" s="67" t="s">
        <v>254</v>
      </c>
      <c r="B178" s="70"/>
      <c r="C178" s="70"/>
      <c r="D178" s="70">
        <v>1</v>
      </c>
      <c r="E178" s="70">
        <v>9</v>
      </c>
      <c r="F178" s="70">
        <v>256</v>
      </c>
      <c r="G178" s="70">
        <v>266</v>
      </c>
      <c r="H178" s="70">
        <v>12</v>
      </c>
      <c r="I178" s="70">
        <v>1</v>
      </c>
      <c r="J178" s="70">
        <v>2</v>
      </c>
      <c r="K178" s="70">
        <v>3</v>
      </c>
      <c r="L178" s="70">
        <v>6</v>
      </c>
      <c r="M178" s="70">
        <v>0</v>
      </c>
      <c r="N178" s="70">
        <v>0</v>
      </c>
      <c r="O178" s="70">
        <v>0</v>
      </c>
      <c r="P178" s="70">
        <v>0</v>
      </c>
    </row>
    <row r="179" spans="1:16">
      <c r="A179" s="67" t="s">
        <v>255</v>
      </c>
      <c r="B179" s="70"/>
      <c r="C179" s="70"/>
      <c r="D179" s="70">
        <v>62</v>
      </c>
      <c r="E179" s="70">
        <v>80</v>
      </c>
      <c r="F179" s="70">
        <v>1737</v>
      </c>
      <c r="G179" s="70">
        <v>1879</v>
      </c>
      <c r="H179" s="70">
        <v>54</v>
      </c>
      <c r="I179" s="70">
        <v>0</v>
      </c>
      <c r="J179" s="70">
        <v>0</v>
      </c>
      <c r="K179" s="70">
        <v>2</v>
      </c>
      <c r="L179" s="70">
        <v>2</v>
      </c>
      <c r="M179" s="70">
        <v>1</v>
      </c>
      <c r="N179" s="70">
        <v>1</v>
      </c>
      <c r="O179" s="70">
        <v>0</v>
      </c>
      <c r="P179" s="70">
        <v>0</v>
      </c>
    </row>
    <row r="180" spans="1:16">
      <c r="A180" s="67" t="s">
        <v>257</v>
      </c>
      <c r="B180" s="70"/>
      <c r="C180" s="70"/>
      <c r="D180" s="70">
        <v>39</v>
      </c>
      <c r="E180" s="70">
        <v>102</v>
      </c>
      <c r="F180" s="70">
        <v>2194</v>
      </c>
      <c r="G180" s="70">
        <v>2335</v>
      </c>
      <c r="H180" s="70">
        <v>37</v>
      </c>
      <c r="I180" s="70">
        <v>1</v>
      </c>
      <c r="J180" s="70">
        <v>1</v>
      </c>
      <c r="K180" s="70">
        <v>7</v>
      </c>
      <c r="L180" s="70">
        <v>9</v>
      </c>
      <c r="M180" s="70">
        <v>0</v>
      </c>
      <c r="N180" s="70">
        <v>0</v>
      </c>
      <c r="O180" s="70">
        <v>1</v>
      </c>
      <c r="P180" s="70">
        <v>0</v>
      </c>
    </row>
    <row r="181" spans="1:16">
      <c r="A181" s="67" t="s">
        <v>258</v>
      </c>
      <c r="B181" s="70"/>
      <c r="C181" s="70"/>
      <c r="D181" s="70">
        <v>82</v>
      </c>
      <c r="E181" s="70">
        <v>123</v>
      </c>
      <c r="F181" s="70">
        <v>3128</v>
      </c>
      <c r="G181" s="70">
        <v>3333</v>
      </c>
      <c r="H181" s="70">
        <v>203</v>
      </c>
      <c r="I181" s="70">
        <v>2</v>
      </c>
      <c r="J181" s="70">
        <v>6</v>
      </c>
      <c r="K181" s="70">
        <v>8</v>
      </c>
      <c r="L181" s="70">
        <v>16</v>
      </c>
      <c r="M181" s="70">
        <v>0</v>
      </c>
      <c r="N181" s="70">
        <v>0</v>
      </c>
      <c r="O181" s="70">
        <v>0</v>
      </c>
      <c r="P181" s="70">
        <v>2</v>
      </c>
    </row>
    <row r="182" spans="1:16">
      <c r="A182" s="67" t="s">
        <v>259</v>
      </c>
      <c r="B182" s="70"/>
      <c r="C182" s="70"/>
      <c r="D182" s="70">
        <v>12</v>
      </c>
      <c r="E182" s="70">
        <v>31</v>
      </c>
      <c r="F182" s="70">
        <v>946</v>
      </c>
      <c r="G182" s="70">
        <v>989</v>
      </c>
      <c r="H182" s="70">
        <v>19</v>
      </c>
      <c r="I182" s="70">
        <v>0</v>
      </c>
      <c r="J182" s="70">
        <v>3</v>
      </c>
      <c r="K182" s="70">
        <v>3</v>
      </c>
      <c r="L182" s="70">
        <v>6</v>
      </c>
      <c r="M182" s="70">
        <v>0</v>
      </c>
      <c r="N182" s="70">
        <v>0</v>
      </c>
      <c r="O182" s="70">
        <v>0</v>
      </c>
      <c r="P182" s="70">
        <v>0</v>
      </c>
    </row>
    <row r="183" spans="1:16">
      <c r="A183" s="67" t="s">
        <v>261</v>
      </c>
      <c r="B183" s="70"/>
      <c r="C183" s="70"/>
      <c r="D183" s="70">
        <v>13</v>
      </c>
      <c r="E183" s="70">
        <v>33</v>
      </c>
      <c r="F183" s="70">
        <v>408</v>
      </c>
      <c r="G183" s="70">
        <v>454</v>
      </c>
      <c r="H183" s="70">
        <v>18</v>
      </c>
      <c r="I183" s="70">
        <v>0</v>
      </c>
      <c r="J183" s="70">
        <v>0</v>
      </c>
      <c r="K183" s="70">
        <v>3</v>
      </c>
      <c r="L183" s="70">
        <v>3</v>
      </c>
      <c r="M183" s="70">
        <v>0</v>
      </c>
      <c r="N183" s="70">
        <v>0</v>
      </c>
      <c r="O183" s="70">
        <v>0</v>
      </c>
      <c r="P183" s="70">
        <v>2</v>
      </c>
    </row>
    <row r="184" spans="1:16">
      <c r="A184" s="67" t="s">
        <v>263</v>
      </c>
      <c r="B184" s="70"/>
      <c r="C184" s="70"/>
      <c r="D184" s="70">
        <v>14</v>
      </c>
      <c r="E184" s="70">
        <v>19</v>
      </c>
      <c r="F184" s="70">
        <v>288</v>
      </c>
      <c r="G184" s="70">
        <v>321</v>
      </c>
      <c r="H184" s="70">
        <v>43</v>
      </c>
      <c r="I184" s="70">
        <v>0</v>
      </c>
      <c r="J184" s="70">
        <v>2</v>
      </c>
      <c r="K184" s="70">
        <v>1</v>
      </c>
      <c r="L184" s="70">
        <v>3</v>
      </c>
      <c r="M184" s="70">
        <v>0</v>
      </c>
      <c r="N184" s="70">
        <v>0</v>
      </c>
      <c r="O184" s="70">
        <v>0</v>
      </c>
      <c r="P184" s="70">
        <v>0</v>
      </c>
    </row>
    <row r="185" spans="1:16">
      <c r="A185" s="67" t="s">
        <v>264</v>
      </c>
      <c r="B185" s="70"/>
      <c r="C185" s="70"/>
      <c r="D185" s="70">
        <v>3</v>
      </c>
      <c r="E185" s="70">
        <v>12</v>
      </c>
      <c r="F185" s="70">
        <v>90</v>
      </c>
      <c r="G185" s="70">
        <v>105</v>
      </c>
      <c r="H185" s="70">
        <v>4</v>
      </c>
      <c r="I185" s="70">
        <v>0</v>
      </c>
      <c r="J185" s="70">
        <v>0</v>
      </c>
      <c r="K185" s="70">
        <v>0</v>
      </c>
      <c r="L185" s="70">
        <v>0</v>
      </c>
      <c r="M185" s="70">
        <v>0</v>
      </c>
      <c r="N185" s="70">
        <v>0</v>
      </c>
      <c r="O185" s="70">
        <v>0</v>
      </c>
      <c r="P185" s="70">
        <v>0</v>
      </c>
    </row>
    <row r="186" spans="1:16">
      <c r="A186" s="67" t="s">
        <v>265</v>
      </c>
      <c r="B186" s="70"/>
      <c r="C186" s="70"/>
      <c r="D186" s="70">
        <v>7</v>
      </c>
      <c r="E186" s="70">
        <v>10</v>
      </c>
      <c r="F186" s="70">
        <v>164</v>
      </c>
      <c r="G186" s="70">
        <v>181</v>
      </c>
      <c r="H186" s="70">
        <v>12</v>
      </c>
      <c r="I186" s="70">
        <v>0</v>
      </c>
      <c r="J186" s="70">
        <v>0</v>
      </c>
      <c r="K186" s="70">
        <v>0</v>
      </c>
      <c r="L186" s="70">
        <v>0</v>
      </c>
      <c r="M186" s="70">
        <v>0</v>
      </c>
      <c r="N186" s="70">
        <v>0</v>
      </c>
      <c r="O186" s="70">
        <v>0</v>
      </c>
      <c r="P186" s="70">
        <v>0</v>
      </c>
    </row>
    <row r="187" spans="1:16">
      <c r="A187" s="67" t="s">
        <v>266</v>
      </c>
      <c r="B187" s="70"/>
      <c r="C187" s="70"/>
      <c r="D187" s="70">
        <v>39</v>
      </c>
      <c r="E187" s="70">
        <v>110</v>
      </c>
      <c r="F187" s="70">
        <v>1780</v>
      </c>
      <c r="G187" s="70">
        <v>1929</v>
      </c>
      <c r="H187" s="70">
        <v>50</v>
      </c>
      <c r="I187" s="70">
        <v>0</v>
      </c>
      <c r="J187" s="70">
        <v>2</v>
      </c>
      <c r="K187" s="70">
        <v>4</v>
      </c>
      <c r="L187" s="70">
        <v>6</v>
      </c>
      <c r="M187" s="70">
        <v>0</v>
      </c>
      <c r="N187" s="70">
        <v>0</v>
      </c>
      <c r="O187" s="70">
        <v>0</v>
      </c>
      <c r="P187" s="70">
        <v>5</v>
      </c>
    </row>
    <row r="188" spans="1:16">
      <c r="A188" s="67" t="s">
        <v>267</v>
      </c>
      <c r="B188" s="70"/>
      <c r="C188" s="70"/>
      <c r="D188" s="70">
        <v>16</v>
      </c>
      <c r="E188" s="70">
        <v>68</v>
      </c>
      <c r="F188" s="70">
        <v>1264</v>
      </c>
      <c r="G188" s="70">
        <v>1348</v>
      </c>
      <c r="H188" s="70">
        <v>77</v>
      </c>
      <c r="I188" s="70">
        <v>0</v>
      </c>
      <c r="J188" s="70">
        <v>4</v>
      </c>
      <c r="K188" s="70">
        <v>2</v>
      </c>
      <c r="L188" s="70">
        <v>6</v>
      </c>
      <c r="M188" s="70">
        <v>0</v>
      </c>
      <c r="N188" s="70">
        <v>0</v>
      </c>
      <c r="O188" s="70">
        <v>0</v>
      </c>
      <c r="P188" s="70">
        <v>0</v>
      </c>
    </row>
    <row r="189" spans="1:16">
      <c r="A189" s="67" t="s">
        <v>269</v>
      </c>
      <c r="B189" s="70"/>
      <c r="C189" s="70"/>
      <c r="D189" s="70">
        <v>3</v>
      </c>
      <c r="E189" s="70">
        <v>11</v>
      </c>
      <c r="F189" s="70">
        <v>118</v>
      </c>
      <c r="G189" s="70">
        <v>132</v>
      </c>
      <c r="H189" s="70">
        <v>39</v>
      </c>
      <c r="I189" s="70">
        <v>0</v>
      </c>
      <c r="J189" s="70">
        <v>1</v>
      </c>
      <c r="K189" s="70">
        <v>1</v>
      </c>
      <c r="L189" s="70">
        <v>2</v>
      </c>
      <c r="M189" s="70">
        <v>0</v>
      </c>
      <c r="N189" s="70">
        <v>0</v>
      </c>
      <c r="O189" s="70">
        <v>0</v>
      </c>
      <c r="P189" s="70">
        <v>0</v>
      </c>
    </row>
    <row r="190" spans="1:16">
      <c r="A190" s="67" t="s">
        <v>270</v>
      </c>
      <c r="B190" s="70"/>
      <c r="C190" s="70"/>
      <c r="D190" s="70">
        <v>0</v>
      </c>
      <c r="E190" s="70">
        <v>9</v>
      </c>
      <c r="F190" s="70">
        <v>174</v>
      </c>
      <c r="G190" s="70">
        <v>183</v>
      </c>
      <c r="H190" s="70">
        <v>10</v>
      </c>
      <c r="I190" s="70">
        <v>0</v>
      </c>
      <c r="J190" s="70">
        <v>0</v>
      </c>
      <c r="K190" s="70">
        <v>1</v>
      </c>
      <c r="L190" s="70">
        <v>1</v>
      </c>
      <c r="M190" s="70">
        <v>0</v>
      </c>
      <c r="N190" s="70">
        <v>0</v>
      </c>
      <c r="O190" s="70">
        <v>0</v>
      </c>
      <c r="P190" s="70">
        <v>0</v>
      </c>
    </row>
    <row r="191" spans="1:16">
      <c r="A191" s="67" t="s">
        <v>272</v>
      </c>
      <c r="B191" s="70"/>
      <c r="C191" s="70"/>
      <c r="D191" s="70">
        <v>8</v>
      </c>
      <c r="E191" s="70">
        <v>23</v>
      </c>
      <c r="F191" s="70">
        <v>478</v>
      </c>
      <c r="G191" s="70">
        <v>509</v>
      </c>
      <c r="H191" s="70">
        <v>6</v>
      </c>
      <c r="I191" s="70">
        <v>2</v>
      </c>
      <c r="J191" s="70">
        <v>0</v>
      </c>
      <c r="K191" s="70">
        <v>1</v>
      </c>
      <c r="L191" s="70">
        <v>3</v>
      </c>
      <c r="M191" s="70">
        <v>0</v>
      </c>
      <c r="N191" s="70">
        <v>0</v>
      </c>
      <c r="O191" s="70">
        <v>0</v>
      </c>
      <c r="P191" s="70">
        <v>0</v>
      </c>
    </row>
    <row r="192" spans="1:16">
      <c r="A192" s="67" t="s">
        <v>273</v>
      </c>
      <c r="B192" s="70"/>
      <c r="C192" s="70"/>
      <c r="D192" s="70">
        <v>0</v>
      </c>
      <c r="E192" s="70">
        <v>17</v>
      </c>
      <c r="F192" s="70">
        <v>304</v>
      </c>
      <c r="G192" s="70">
        <v>321</v>
      </c>
      <c r="H192" s="70">
        <v>2</v>
      </c>
      <c r="I192" s="70">
        <v>0</v>
      </c>
      <c r="J192" s="70">
        <v>0</v>
      </c>
      <c r="K192" s="70">
        <v>1</v>
      </c>
      <c r="L192" s="70">
        <v>1</v>
      </c>
      <c r="M192" s="70">
        <v>0</v>
      </c>
      <c r="N192" s="70">
        <v>0</v>
      </c>
      <c r="O192" s="70">
        <v>0</v>
      </c>
      <c r="P192" s="70">
        <v>0</v>
      </c>
    </row>
    <row r="193" spans="1:16">
      <c r="A193" s="67" t="s">
        <v>274</v>
      </c>
      <c r="B193" s="70"/>
      <c r="C193" s="70"/>
      <c r="D193" s="70">
        <v>4</v>
      </c>
      <c r="E193" s="70">
        <v>20</v>
      </c>
      <c r="F193" s="70">
        <v>408</v>
      </c>
      <c r="G193" s="70">
        <v>432</v>
      </c>
      <c r="H193" s="70">
        <v>5</v>
      </c>
      <c r="I193" s="70">
        <v>0</v>
      </c>
      <c r="J193" s="70">
        <v>0</v>
      </c>
      <c r="K193" s="70">
        <v>0</v>
      </c>
      <c r="L193" s="70">
        <v>0</v>
      </c>
      <c r="M193" s="70">
        <v>0</v>
      </c>
      <c r="N193" s="70">
        <v>0</v>
      </c>
      <c r="O193" s="70">
        <v>0</v>
      </c>
      <c r="P193" s="70">
        <v>1</v>
      </c>
    </row>
    <row r="194" spans="1:16">
      <c r="A194" s="67" t="s">
        <v>275</v>
      </c>
      <c r="B194" s="70"/>
      <c r="C194" s="70"/>
      <c r="D194" s="70">
        <v>4</v>
      </c>
      <c r="E194" s="70">
        <v>18</v>
      </c>
      <c r="F194" s="70">
        <v>171</v>
      </c>
      <c r="G194" s="70">
        <v>193</v>
      </c>
      <c r="H194" s="70">
        <v>13</v>
      </c>
      <c r="I194" s="70">
        <v>0</v>
      </c>
      <c r="J194" s="70">
        <v>0</v>
      </c>
      <c r="K194" s="70">
        <v>2</v>
      </c>
      <c r="L194" s="70">
        <v>2</v>
      </c>
      <c r="M194" s="70">
        <v>0</v>
      </c>
      <c r="N194" s="70">
        <v>0</v>
      </c>
      <c r="O194" s="70">
        <v>0</v>
      </c>
      <c r="P194" s="70">
        <v>0</v>
      </c>
    </row>
    <row r="195" spans="1:16">
      <c r="A195" s="67" t="s">
        <v>276</v>
      </c>
      <c r="B195" s="70"/>
      <c r="C195" s="70"/>
      <c r="D195" s="70">
        <v>10</v>
      </c>
      <c r="E195" s="70">
        <v>21</v>
      </c>
      <c r="F195" s="70">
        <v>279</v>
      </c>
      <c r="G195" s="70">
        <v>310</v>
      </c>
      <c r="H195" s="70">
        <v>9</v>
      </c>
      <c r="I195" s="70">
        <v>0</v>
      </c>
      <c r="J195" s="70">
        <v>2</v>
      </c>
      <c r="K195" s="70">
        <v>0</v>
      </c>
      <c r="L195" s="70">
        <v>2</v>
      </c>
      <c r="M195" s="70">
        <v>0</v>
      </c>
      <c r="N195" s="70">
        <v>0</v>
      </c>
      <c r="O195" s="70">
        <v>0</v>
      </c>
      <c r="P195" s="70">
        <v>0</v>
      </c>
    </row>
    <row r="196" spans="1:16">
      <c r="A196" s="67" t="s">
        <v>277</v>
      </c>
      <c r="B196" s="70"/>
      <c r="C196" s="70"/>
      <c r="D196" s="70">
        <v>30</v>
      </c>
      <c r="E196" s="70">
        <v>42</v>
      </c>
      <c r="F196" s="70">
        <v>1016</v>
      </c>
      <c r="G196" s="70">
        <v>1088</v>
      </c>
      <c r="H196" s="70">
        <v>32</v>
      </c>
      <c r="I196" s="70">
        <v>2</v>
      </c>
      <c r="J196" s="70">
        <v>3</v>
      </c>
      <c r="K196" s="70">
        <v>5</v>
      </c>
      <c r="L196" s="70">
        <v>10</v>
      </c>
      <c r="M196" s="70">
        <v>0</v>
      </c>
      <c r="N196" s="70">
        <v>0</v>
      </c>
      <c r="O196" s="70">
        <v>0</v>
      </c>
      <c r="P196" s="70">
        <v>0</v>
      </c>
    </row>
    <row r="197" spans="1:16">
      <c r="A197" s="67" t="s">
        <v>278</v>
      </c>
      <c r="B197" s="70"/>
      <c r="C197" s="70"/>
      <c r="D197" s="70">
        <v>13</v>
      </c>
      <c r="E197" s="70">
        <v>42</v>
      </c>
      <c r="F197" s="70">
        <v>860</v>
      </c>
      <c r="G197" s="70">
        <v>915</v>
      </c>
      <c r="H197" s="70">
        <v>10</v>
      </c>
      <c r="I197" s="70">
        <v>1</v>
      </c>
      <c r="J197" s="70">
        <v>2</v>
      </c>
      <c r="K197" s="70">
        <v>5</v>
      </c>
      <c r="L197" s="70">
        <v>8</v>
      </c>
      <c r="M197" s="70">
        <v>0</v>
      </c>
      <c r="N197" s="70">
        <v>0</v>
      </c>
      <c r="O197" s="70">
        <v>0</v>
      </c>
      <c r="P197" s="70">
        <v>0</v>
      </c>
    </row>
    <row r="198" spans="1:16">
      <c r="A198" s="67" t="s">
        <v>279</v>
      </c>
      <c r="B198" s="70"/>
      <c r="C198" s="70"/>
      <c r="D198" s="70">
        <v>1</v>
      </c>
      <c r="E198" s="70">
        <v>23</v>
      </c>
      <c r="F198" s="70">
        <v>543</v>
      </c>
      <c r="G198" s="70">
        <v>567</v>
      </c>
      <c r="H198" s="70">
        <v>6</v>
      </c>
      <c r="I198" s="70">
        <v>0</v>
      </c>
      <c r="J198" s="70">
        <v>1</v>
      </c>
      <c r="K198" s="70">
        <v>1</v>
      </c>
      <c r="L198" s="70">
        <v>2</v>
      </c>
      <c r="M198" s="70">
        <v>0</v>
      </c>
      <c r="N198" s="70">
        <v>0</v>
      </c>
      <c r="O198" s="70">
        <v>0</v>
      </c>
      <c r="P198" s="70">
        <v>1</v>
      </c>
    </row>
    <row r="199" spans="1:16">
      <c r="A199" s="67" t="s">
        <v>280</v>
      </c>
      <c r="B199" s="70"/>
      <c r="C199" s="70"/>
      <c r="D199" s="70">
        <v>2</v>
      </c>
      <c r="E199" s="70">
        <v>6</v>
      </c>
      <c r="F199" s="70">
        <v>237</v>
      </c>
      <c r="G199" s="70">
        <v>245</v>
      </c>
      <c r="H199" s="70">
        <v>7</v>
      </c>
      <c r="I199" s="70">
        <v>0</v>
      </c>
      <c r="J199" s="70">
        <v>1</v>
      </c>
      <c r="K199" s="70">
        <v>0</v>
      </c>
      <c r="L199" s="70">
        <v>1</v>
      </c>
      <c r="M199" s="70">
        <v>0</v>
      </c>
      <c r="N199" s="70">
        <v>0</v>
      </c>
      <c r="O199" s="70">
        <v>0</v>
      </c>
      <c r="P199" s="70">
        <v>0</v>
      </c>
    </row>
    <row r="200" spans="1:16">
      <c r="A200" s="67" t="s">
        <v>281</v>
      </c>
      <c r="B200" s="70"/>
      <c r="C200" s="70"/>
      <c r="D200" s="70">
        <v>38</v>
      </c>
      <c r="E200" s="70">
        <v>64</v>
      </c>
      <c r="F200" s="70">
        <v>1653</v>
      </c>
      <c r="G200" s="70">
        <v>1755</v>
      </c>
      <c r="H200" s="70">
        <v>73</v>
      </c>
      <c r="I200" s="70">
        <v>1</v>
      </c>
      <c r="J200" s="70">
        <v>2</v>
      </c>
      <c r="K200" s="70">
        <v>3</v>
      </c>
      <c r="L200" s="70">
        <v>6</v>
      </c>
      <c r="M200" s="70">
        <v>0</v>
      </c>
      <c r="N200" s="70">
        <v>0</v>
      </c>
      <c r="O200" s="70">
        <v>0</v>
      </c>
      <c r="P200" s="70">
        <v>0</v>
      </c>
    </row>
    <row r="201" spans="1:16">
      <c r="A201" s="67" t="s">
        <v>282</v>
      </c>
      <c r="B201" s="70"/>
      <c r="C201" s="70"/>
      <c r="D201" s="70">
        <v>29</v>
      </c>
      <c r="E201" s="70">
        <v>68</v>
      </c>
      <c r="F201" s="70">
        <v>1856</v>
      </c>
      <c r="G201" s="70">
        <v>1953</v>
      </c>
      <c r="H201" s="70">
        <v>122</v>
      </c>
      <c r="I201" s="70">
        <v>1</v>
      </c>
      <c r="J201" s="70">
        <v>1</v>
      </c>
      <c r="K201" s="70">
        <v>7</v>
      </c>
      <c r="L201" s="70">
        <v>9</v>
      </c>
      <c r="M201" s="70">
        <v>0</v>
      </c>
      <c r="N201" s="70">
        <v>0</v>
      </c>
      <c r="O201" s="70">
        <v>0</v>
      </c>
      <c r="P201" s="70">
        <v>3</v>
      </c>
    </row>
    <row r="202" spans="1:16">
      <c r="A202" s="67" t="s">
        <v>283</v>
      </c>
      <c r="B202" s="70"/>
      <c r="C202" s="70"/>
      <c r="D202" s="70">
        <v>30</v>
      </c>
      <c r="E202" s="70">
        <v>61</v>
      </c>
      <c r="F202" s="70">
        <v>1179</v>
      </c>
      <c r="G202" s="70">
        <v>1270</v>
      </c>
      <c r="H202" s="70">
        <v>118</v>
      </c>
      <c r="I202" s="70">
        <v>0</v>
      </c>
      <c r="J202" s="70">
        <v>2</v>
      </c>
      <c r="K202" s="70">
        <v>3</v>
      </c>
      <c r="L202" s="70">
        <v>5</v>
      </c>
      <c r="M202" s="70">
        <v>0</v>
      </c>
      <c r="N202" s="70">
        <v>0</v>
      </c>
      <c r="O202" s="70">
        <v>1</v>
      </c>
      <c r="P202" s="70">
        <v>0</v>
      </c>
    </row>
    <row r="203" spans="1:16">
      <c r="A203" s="67" t="s">
        <v>284</v>
      </c>
      <c r="B203" s="70"/>
      <c r="C203" s="70"/>
      <c r="D203" s="70">
        <v>42</v>
      </c>
      <c r="E203" s="70">
        <v>105</v>
      </c>
      <c r="F203" s="70">
        <v>1875</v>
      </c>
      <c r="G203" s="70">
        <v>2022</v>
      </c>
      <c r="H203" s="70">
        <v>26</v>
      </c>
      <c r="I203" s="70">
        <v>0</v>
      </c>
      <c r="J203" s="70">
        <v>2</v>
      </c>
      <c r="K203" s="70">
        <v>3</v>
      </c>
      <c r="L203" s="70">
        <v>5</v>
      </c>
      <c r="M203" s="70">
        <v>0</v>
      </c>
      <c r="N203" s="70">
        <v>0</v>
      </c>
      <c r="O203" s="70">
        <v>0</v>
      </c>
      <c r="P203" s="70">
        <v>0</v>
      </c>
    </row>
    <row r="204" spans="1:16">
      <c r="A204" s="67" t="s">
        <v>286</v>
      </c>
      <c r="B204" s="70"/>
      <c r="C204" s="70"/>
      <c r="D204" s="70">
        <v>49</v>
      </c>
      <c r="E204" s="70">
        <v>78</v>
      </c>
      <c r="F204" s="70">
        <v>517</v>
      </c>
      <c r="G204" s="70">
        <v>644</v>
      </c>
      <c r="H204" s="70">
        <v>76</v>
      </c>
      <c r="I204" s="70">
        <v>0</v>
      </c>
      <c r="J204" s="70">
        <v>1</v>
      </c>
      <c r="K204" s="70">
        <v>1</v>
      </c>
      <c r="L204" s="70">
        <v>2</v>
      </c>
      <c r="M204" s="70">
        <v>0</v>
      </c>
      <c r="N204" s="70">
        <v>0</v>
      </c>
      <c r="O204" s="70">
        <v>0</v>
      </c>
      <c r="P204" s="70">
        <v>0</v>
      </c>
    </row>
    <row r="205" spans="1:16">
      <c r="A205" s="67" t="s">
        <v>287</v>
      </c>
      <c r="B205" s="70"/>
      <c r="C205" s="70"/>
      <c r="D205" s="70">
        <v>18</v>
      </c>
      <c r="E205" s="70">
        <v>60</v>
      </c>
      <c r="F205" s="70">
        <v>986</v>
      </c>
      <c r="G205" s="70">
        <v>1064</v>
      </c>
      <c r="H205" s="70">
        <v>24</v>
      </c>
      <c r="I205" s="70">
        <v>0</v>
      </c>
      <c r="J205" s="70">
        <v>6</v>
      </c>
      <c r="K205" s="70">
        <v>4</v>
      </c>
      <c r="L205" s="70">
        <v>10</v>
      </c>
      <c r="M205" s="70">
        <v>0</v>
      </c>
      <c r="N205" s="70">
        <v>0</v>
      </c>
      <c r="O205" s="70">
        <v>0</v>
      </c>
      <c r="P205" s="70">
        <v>0</v>
      </c>
    </row>
    <row r="206" spans="1:16">
      <c r="A206" s="67" t="s">
        <v>289</v>
      </c>
      <c r="B206" s="70"/>
      <c r="C206" s="70"/>
      <c r="D206" s="70">
        <v>30</v>
      </c>
      <c r="E206" s="70">
        <v>59</v>
      </c>
      <c r="F206" s="70">
        <v>1012</v>
      </c>
      <c r="G206" s="70">
        <v>1101</v>
      </c>
      <c r="H206" s="70">
        <v>49</v>
      </c>
      <c r="I206" s="70">
        <v>0</v>
      </c>
      <c r="J206" s="70">
        <v>2</v>
      </c>
      <c r="K206" s="70">
        <v>1</v>
      </c>
      <c r="L206" s="70">
        <v>3</v>
      </c>
      <c r="M206" s="70">
        <v>0</v>
      </c>
      <c r="N206" s="70">
        <v>0</v>
      </c>
      <c r="O206" s="70">
        <v>0</v>
      </c>
      <c r="P206" s="70">
        <v>0</v>
      </c>
    </row>
    <row r="207" spans="1:16">
      <c r="A207" s="67" t="s">
        <v>290</v>
      </c>
      <c r="B207" s="70"/>
      <c r="C207" s="70"/>
      <c r="D207" s="70">
        <v>6</v>
      </c>
      <c r="E207" s="70">
        <v>50</v>
      </c>
      <c r="F207" s="70">
        <v>956</v>
      </c>
      <c r="G207" s="70">
        <v>1012</v>
      </c>
      <c r="H207" s="70">
        <v>27</v>
      </c>
      <c r="I207" s="70">
        <v>0</v>
      </c>
      <c r="J207" s="70">
        <v>3</v>
      </c>
      <c r="K207" s="70">
        <v>2</v>
      </c>
      <c r="L207" s="70">
        <v>5</v>
      </c>
      <c r="M207" s="70">
        <v>0</v>
      </c>
      <c r="N207" s="70">
        <v>0</v>
      </c>
      <c r="O207" s="70">
        <v>0</v>
      </c>
      <c r="P207" s="70">
        <v>0</v>
      </c>
    </row>
    <row r="208" spans="1:16">
      <c r="A208" s="67" t="s">
        <v>291</v>
      </c>
      <c r="B208" s="70"/>
      <c r="C208" s="70"/>
      <c r="D208" s="70">
        <v>24</v>
      </c>
      <c r="E208" s="70">
        <v>65</v>
      </c>
      <c r="F208" s="70">
        <v>1407</v>
      </c>
      <c r="G208" s="70">
        <v>1496</v>
      </c>
      <c r="H208" s="70">
        <v>230</v>
      </c>
      <c r="I208" s="70">
        <v>0</v>
      </c>
      <c r="J208" s="70">
        <v>4</v>
      </c>
      <c r="K208" s="70">
        <v>4</v>
      </c>
      <c r="L208" s="70">
        <v>8</v>
      </c>
      <c r="M208" s="70">
        <v>0</v>
      </c>
      <c r="N208" s="70">
        <v>0</v>
      </c>
      <c r="O208" s="70">
        <v>0</v>
      </c>
      <c r="P208" s="70">
        <v>0</v>
      </c>
    </row>
    <row r="209" spans="1:16">
      <c r="A209" s="67" t="s">
        <v>292</v>
      </c>
      <c r="B209" s="70"/>
      <c r="C209" s="70"/>
      <c r="D209" s="70">
        <v>199</v>
      </c>
      <c r="E209" s="70">
        <v>79</v>
      </c>
      <c r="F209" s="70">
        <v>904</v>
      </c>
      <c r="G209" s="70">
        <v>1182</v>
      </c>
      <c r="H209" s="70">
        <v>10</v>
      </c>
      <c r="I209" s="70">
        <v>4</v>
      </c>
      <c r="J209" s="70">
        <v>1</v>
      </c>
      <c r="K209" s="70">
        <v>10</v>
      </c>
      <c r="L209" s="70">
        <v>15</v>
      </c>
      <c r="M209" s="70">
        <v>0</v>
      </c>
      <c r="N209" s="70">
        <v>0</v>
      </c>
      <c r="O209" s="70">
        <v>0</v>
      </c>
      <c r="P209" s="70">
        <v>0</v>
      </c>
    </row>
    <row r="210" spans="1:16">
      <c r="A210" s="67" t="s">
        <v>294</v>
      </c>
      <c r="B210" s="70"/>
      <c r="C210" s="70"/>
      <c r="D210" s="70">
        <v>6</v>
      </c>
      <c r="E210" s="70">
        <v>22</v>
      </c>
      <c r="F210" s="70">
        <v>486</v>
      </c>
      <c r="G210" s="70">
        <v>514</v>
      </c>
      <c r="H210" s="70">
        <v>2</v>
      </c>
      <c r="I210" s="70">
        <v>0</v>
      </c>
      <c r="J210" s="70">
        <v>0</v>
      </c>
      <c r="K210" s="70">
        <v>5</v>
      </c>
      <c r="L210" s="70">
        <v>5</v>
      </c>
      <c r="M210" s="70">
        <v>0</v>
      </c>
      <c r="N210" s="70">
        <v>0</v>
      </c>
      <c r="O210" s="70">
        <v>0</v>
      </c>
      <c r="P210" s="70">
        <v>0</v>
      </c>
    </row>
    <row r="211" spans="1:16">
      <c r="A211" s="67" t="s">
        <v>295</v>
      </c>
      <c r="B211" s="70"/>
      <c r="C211" s="70"/>
      <c r="D211" s="70">
        <v>6</v>
      </c>
      <c r="E211" s="70">
        <v>23</v>
      </c>
      <c r="F211" s="70">
        <v>409</v>
      </c>
      <c r="G211" s="70">
        <v>438</v>
      </c>
      <c r="H211" s="70">
        <v>26</v>
      </c>
      <c r="I211" s="70">
        <v>0</v>
      </c>
      <c r="J211" s="70">
        <v>0</v>
      </c>
      <c r="K211" s="70">
        <v>2</v>
      </c>
      <c r="L211" s="70">
        <v>2</v>
      </c>
      <c r="M211" s="70">
        <v>0</v>
      </c>
      <c r="N211" s="70">
        <v>0</v>
      </c>
      <c r="O211" s="70">
        <v>0</v>
      </c>
      <c r="P211" s="70">
        <v>0</v>
      </c>
    </row>
    <row r="212" spans="1:16">
      <c r="A212" s="67" t="s">
        <v>296</v>
      </c>
      <c r="B212" s="70"/>
      <c r="C212" s="70"/>
      <c r="D212" s="70">
        <v>41</v>
      </c>
      <c r="E212" s="70">
        <v>78</v>
      </c>
      <c r="F212" s="70">
        <v>2019</v>
      </c>
      <c r="G212" s="70">
        <v>2138</v>
      </c>
      <c r="H212" s="70">
        <v>46</v>
      </c>
      <c r="I212" s="70">
        <v>1</v>
      </c>
      <c r="J212" s="70">
        <v>3</v>
      </c>
      <c r="K212" s="70">
        <v>3</v>
      </c>
      <c r="L212" s="70">
        <v>7</v>
      </c>
      <c r="M212" s="70">
        <v>0</v>
      </c>
      <c r="N212" s="70">
        <v>0</v>
      </c>
      <c r="O212" s="70">
        <v>1</v>
      </c>
      <c r="P212" s="70">
        <v>3</v>
      </c>
    </row>
    <row r="213" spans="1:16">
      <c r="A213" s="67" t="s">
        <v>297</v>
      </c>
      <c r="B213" s="70"/>
      <c r="C213" s="70"/>
      <c r="D213" s="70">
        <v>4</v>
      </c>
      <c r="E213" s="70">
        <v>20</v>
      </c>
      <c r="F213" s="70">
        <v>282</v>
      </c>
      <c r="G213" s="70">
        <v>306</v>
      </c>
      <c r="H213" s="70">
        <v>8</v>
      </c>
      <c r="I213" s="70">
        <v>4</v>
      </c>
      <c r="J213" s="70">
        <v>2</v>
      </c>
      <c r="K213" s="70">
        <v>2</v>
      </c>
      <c r="L213" s="70">
        <v>8</v>
      </c>
      <c r="M213" s="70">
        <v>0</v>
      </c>
      <c r="N213" s="70">
        <v>0</v>
      </c>
      <c r="O213" s="70">
        <v>0</v>
      </c>
      <c r="P213" s="70">
        <v>0</v>
      </c>
    </row>
    <row r="214" spans="1:16">
      <c r="A214" s="67" t="s">
        <v>298</v>
      </c>
      <c r="B214" s="70"/>
      <c r="C214" s="70"/>
      <c r="D214" s="70">
        <v>4</v>
      </c>
      <c r="E214" s="70">
        <v>3</v>
      </c>
      <c r="F214" s="70">
        <v>88</v>
      </c>
      <c r="G214" s="70">
        <v>95</v>
      </c>
      <c r="H214" s="70">
        <v>3</v>
      </c>
      <c r="I214" s="70">
        <v>0</v>
      </c>
      <c r="J214" s="70">
        <v>1</v>
      </c>
      <c r="K214" s="70">
        <v>1</v>
      </c>
      <c r="L214" s="70">
        <v>2</v>
      </c>
      <c r="M214" s="70">
        <v>0</v>
      </c>
      <c r="N214" s="70">
        <v>0</v>
      </c>
      <c r="O214" s="70">
        <v>0</v>
      </c>
      <c r="P214" s="70">
        <v>0</v>
      </c>
    </row>
    <row r="215" spans="1:16">
      <c r="A215" s="67" t="s">
        <v>299</v>
      </c>
      <c r="B215" s="70"/>
      <c r="C215" s="70"/>
      <c r="D215" s="70">
        <v>31</v>
      </c>
      <c r="E215" s="70">
        <v>91</v>
      </c>
      <c r="F215" s="70">
        <v>1526</v>
      </c>
      <c r="G215" s="70">
        <v>1648</v>
      </c>
      <c r="H215" s="70">
        <v>25</v>
      </c>
      <c r="I215" s="70">
        <v>3</v>
      </c>
      <c r="J215" s="70">
        <v>6</v>
      </c>
      <c r="K215" s="70">
        <v>8</v>
      </c>
      <c r="L215" s="70">
        <v>17</v>
      </c>
      <c r="M215" s="70">
        <v>0</v>
      </c>
      <c r="N215" s="70">
        <v>0</v>
      </c>
      <c r="O215" s="70">
        <v>0</v>
      </c>
      <c r="P215" s="70">
        <v>0</v>
      </c>
    </row>
    <row r="216" spans="1:16">
      <c r="A216" s="62" t="s">
        <v>799</v>
      </c>
      <c r="B216" s="70"/>
      <c r="C216" s="70"/>
      <c r="D216" s="70">
        <v>30</v>
      </c>
      <c r="E216" s="70">
        <v>39</v>
      </c>
      <c r="F216" s="70">
        <v>844</v>
      </c>
      <c r="G216" s="70">
        <v>913</v>
      </c>
      <c r="H216" s="70">
        <v>66</v>
      </c>
      <c r="I216" s="70">
        <v>0</v>
      </c>
      <c r="J216" s="70">
        <v>1</v>
      </c>
      <c r="K216" s="70">
        <v>1</v>
      </c>
      <c r="L216" s="70">
        <v>2</v>
      </c>
      <c r="M216" s="70">
        <v>0</v>
      </c>
      <c r="N216" s="70">
        <v>0</v>
      </c>
      <c r="O216" s="70">
        <v>0</v>
      </c>
      <c r="P216" s="70">
        <v>1</v>
      </c>
    </row>
    <row r="217" spans="1:16">
      <c r="A217" s="67" t="s">
        <v>302</v>
      </c>
      <c r="B217" s="70"/>
      <c r="C217" s="70"/>
      <c r="D217" s="70">
        <v>5</v>
      </c>
      <c r="E217" s="70">
        <v>7</v>
      </c>
      <c r="F217" s="70">
        <v>93</v>
      </c>
      <c r="G217" s="70">
        <v>105</v>
      </c>
      <c r="H217" s="70">
        <v>2</v>
      </c>
      <c r="I217" s="70">
        <v>0</v>
      </c>
      <c r="J217" s="70">
        <v>0</v>
      </c>
      <c r="K217" s="70">
        <v>3</v>
      </c>
      <c r="L217" s="70">
        <v>3</v>
      </c>
      <c r="M217" s="70">
        <v>0</v>
      </c>
      <c r="N217" s="70">
        <v>0</v>
      </c>
      <c r="O217" s="70">
        <v>0</v>
      </c>
      <c r="P217" s="70">
        <v>0</v>
      </c>
    </row>
    <row r="218" spans="1:16">
      <c r="A218" s="67" t="s">
        <v>303</v>
      </c>
      <c r="B218" s="70"/>
      <c r="C218" s="70"/>
      <c r="D218" s="70">
        <v>20</v>
      </c>
      <c r="E218" s="70">
        <v>30</v>
      </c>
      <c r="F218" s="70">
        <v>671</v>
      </c>
      <c r="G218" s="70">
        <v>721</v>
      </c>
      <c r="H218" s="70">
        <v>11</v>
      </c>
      <c r="I218" s="70">
        <v>2</v>
      </c>
      <c r="J218" s="70">
        <v>2</v>
      </c>
      <c r="K218" s="70">
        <v>10</v>
      </c>
      <c r="L218" s="70">
        <v>14</v>
      </c>
      <c r="M218" s="70">
        <v>0</v>
      </c>
      <c r="N218" s="70">
        <v>0</v>
      </c>
      <c r="O218" s="70">
        <v>0</v>
      </c>
      <c r="P218" s="70">
        <v>0</v>
      </c>
    </row>
    <row r="219" spans="1:16">
      <c r="A219" s="67" t="s">
        <v>304</v>
      </c>
      <c r="B219" s="70"/>
      <c r="C219" s="70"/>
      <c r="D219" s="70">
        <v>61</v>
      </c>
      <c r="E219" s="70">
        <v>180</v>
      </c>
      <c r="F219" s="70">
        <v>3048</v>
      </c>
      <c r="G219" s="70">
        <v>3289</v>
      </c>
      <c r="H219" s="70">
        <v>52</v>
      </c>
      <c r="I219" s="70">
        <v>2</v>
      </c>
      <c r="J219" s="70">
        <v>5</v>
      </c>
      <c r="K219" s="70">
        <v>6</v>
      </c>
      <c r="L219" s="70">
        <v>13</v>
      </c>
      <c r="M219" s="70">
        <v>0</v>
      </c>
      <c r="N219" s="70">
        <v>0</v>
      </c>
      <c r="O219" s="70">
        <v>1</v>
      </c>
      <c r="P219" s="70">
        <v>0</v>
      </c>
    </row>
    <row r="220" spans="1:16">
      <c r="A220" s="67" t="s">
        <v>305</v>
      </c>
      <c r="B220" s="70"/>
      <c r="C220" s="70"/>
      <c r="D220" s="70">
        <v>3</v>
      </c>
      <c r="E220" s="70">
        <v>12</v>
      </c>
      <c r="F220" s="70">
        <v>188</v>
      </c>
      <c r="G220" s="70">
        <v>203</v>
      </c>
      <c r="H220" s="70">
        <v>5</v>
      </c>
      <c r="I220" s="70">
        <v>0</v>
      </c>
      <c r="J220" s="70">
        <v>0</v>
      </c>
      <c r="K220" s="70">
        <v>0</v>
      </c>
      <c r="L220" s="70">
        <v>0</v>
      </c>
      <c r="M220" s="70">
        <v>0</v>
      </c>
      <c r="N220" s="70">
        <v>0</v>
      </c>
      <c r="O220" s="70">
        <v>0</v>
      </c>
      <c r="P220" s="70">
        <v>0</v>
      </c>
    </row>
    <row r="221" spans="1:16">
      <c r="A221" s="67" t="s">
        <v>306</v>
      </c>
      <c r="B221" s="70"/>
      <c r="C221" s="70"/>
      <c r="D221" s="70">
        <v>1</v>
      </c>
      <c r="E221" s="70">
        <v>5</v>
      </c>
      <c r="F221" s="70">
        <v>180</v>
      </c>
      <c r="G221" s="70">
        <v>186</v>
      </c>
      <c r="H221" s="70">
        <v>4</v>
      </c>
      <c r="I221" s="70">
        <v>0</v>
      </c>
      <c r="J221" s="70">
        <v>0</v>
      </c>
      <c r="K221" s="70">
        <v>2</v>
      </c>
      <c r="L221" s="70">
        <v>2</v>
      </c>
      <c r="M221" s="70">
        <v>0</v>
      </c>
      <c r="N221" s="70">
        <v>0</v>
      </c>
      <c r="O221" s="70">
        <v>0</v>
      </c>
      <c r="P221" s="70">
        <v>0</v>
      </c>
    </row>
    <row r="222" spans="1:16">
      <c r="A222" s="67" t="s">
        <v>307</v>
      </c>
      <c r="B222" s="70"/>
      <c r="C222" s="70"/>
      <c r="D222" s="70">
        <v>37</v>
      </c>
      <c r="E222" s="70">
        <v>91</v>
      </c>
      <c r="F222" s="70">
        <v>1312</v>
      </c>
      <c r="G222" s="70">
        <v>1440</v>
      </c>
      <c r="H222" s="70">
        <v>22</v>
      </c>
      <c r="I222" s="70">
        <v>0</v>
      </c>
      <c r="J222" s="70">
        <v>0</v>
      </c>
      <c r="K222" s="70">
        <v>4</v>
      </c>
      <c r="L222" s="70">
        <v>4</v>
      </c>
      <c r="M222" s="70">
        <v>0</v>
      </c>
      <c r="N222" s="70">
        <v>0</v>
      </c>
      <c r="O222" s="70">
        <v>0</v>
      </c>
      <c r="P222" s="70">
        <v>0</v>
      </c>
    </row>
    <row r="223" spans="1:16">
      <c r="A223" s="67" t="s">
        <v>308</v>
      </c>
      <c r="B223" s="70"/>
      <c r="C223" s="70"/>
      <c r="D223" s="70">
        <v>20</v>
      </c>
      <c r="E223" s="70">
        <v>52</v>
      </c>
      <c r="F223" s="70">
        <v>525</v>
      </c>
      <c r="G223" s="70">
        <v>597</v>
      </c>
      <c r="H223" s="70">
        <v>23</v>
      </c>
      <c r="I223" s="70">
        <v>0</v>
      </c>
      <c r="J223" s="70">
        <v>0</v>
      </c>
      <c r="K223" s="70">
        <v>2</v>
      </c>
      <c r="L223" s="70">
        <v>2</v>
      </c>
      <c r="M223" s="70">
        <v>0</v>
      </c>
      <c r="N223" s="70">
        <v>0</v>
      </c>
      <c r="O223" s="70">
        <v>0</v>
      </c>
      <c r="P223" s="70">
        <v>0</v>
      </c>
    </row>
    <row r="224" spans="1:16">
      <c r="A224" s="67" t="s">
        <v>309</v>
      </c>
      <c r="B224" s="70"/>
      <c r="C224" s="70"/>
      <c r="D224" s="70">
        <v>21</v>
      </c>
      <c r="E224" s="70">
        <v>98</v>
      </c>
      <c r="F224" s="70">
        <v>1975</v>
      </c>
      <c r="G224" s="70">
        <v>2094</v>
      </c>
      <c r="H224" s="70">
        <v>96</v>
      </c>
      <c r="I224" s="70">
        <v>0</v>
      </c>
      <c r="J224" s="70">
        <v>3</v>
      </c>
      <c r="K224" s="70">
        <v>6</v>
      </c>
      <c r="L224" s="70">
        <v>9</v>
      </c>
      <c r="M224" s="70">
        <v>0</v>
      </c>
      <c r="N224" s="70">
        <v>0</v>
      </c>
      <c r="O224" s="70">
        <v>0</v>
      </c>
      <c r="P224" s="70">
        <v>0</v>
      </c>
    </row>
    <row r="225" spans="1:16">
      <c r="A225" s="67" t="s">
        <v>310</v>
      </c>
      <c r="B225" s="70"/>
      <c r="C225" s="70"/>
      <c r="D225" s="70">
        <v>11</v>
      </c>
      <c r="E225" s="70">
        <v>27</v>
      </c>
      <c r="F225" s="70">
        <v>1001</v>
      </c>
      <c r="G225" s="70">
        <v>1039</v>
      </c>
      <c r="H225" s="70">
        <v>13</v>
      </c>
      <c r="I225" s="70">
        <v>0</v>
      </c>
      <c r="J225" s="70">
        <v>0</v>
      </c>
      <c r="K225" s="70">
        <v>1</v>
      </c>
      <c r="L225" s="70">
        <v>1</v>
      </c>
      <c r="M225" s="70">
        <v>0</v>
      </c>
      <c r="N225" s="70">
        <v>0</v>
      </c>
      <c r="O225" s="70">
        <v>0</v>
      </c>
      <c r="P225" s="70">
        <v>3</v>
      </c>
    </row>
    <row r="226" spans="1:16">
      <c r="A226" s="67" t="s">
        <v>312</v>
      </c>
      <c r="B226" s="70"/>
      <c r="C226" s="70"/>
      <c r="D226" s="70">
        <v>24</v>
      </c>
      <c r="E226" s="70">
        <v>71</v>
      </c>
      <c r="F226" s="70">
        <v>1131</v>
      </c>
      <c r="G226" s="70">
        <v>1226</v>
      </c>
      <c r="H226" s="70">
        <v>16</v>
      </c>
      <c r="I226" s="70">
        <v>0</v>
      </c>
      <c r="J226" s="70">
        <v>0</v>
      </c>
      <c r="K226" s="70">
        <v>6</v>
      </c>
      <c r="L226" s="70">
        <v>6</v>
      </c>
      <c r="M226" s="70">
        <v>0</v>
      </c>
      <c r="N226" s="70">
        <v>0</v>
      </c>
      <c r="O226" s="70">
        <v>0</v>
      </c>
      <c r="P226" s="70">
        <v>0</v>
      </c>
    </row>
    <row r="227" spans="1:16">
      <c r="A227" s="67" t="s">
        <v>313</v>
      </c>
      <c r="B227" s="70"/>
      <c r="C227" s="70"/>
      <c r="D227" s="70">
        <v>38</v>
      </c>
      <c r="E227" s="70">
        <v>76</v>
      </c>
      <c r="F227" s="70">
        <v>1200</v>
      </c>
      <c r="G227" s="70">
        <v>1314</v>
      </c>
      <c r="H227" s="70">
        <v>25</v>
      </c>
      <c r="I227" s="70">
        <v>0</v>
      </c>
      <c r="J227" s="70">
        <v>2</v>
      </c>
      <c r="K227" s="70">
        <v>3</v>
      </c>
      <c r="L227" s="70">
        <v>5</v>
      </c>
      <c r="M227" s="70">
        <v>0</v>
      </c>
      <c r="N227" s="70">
        <v>0</v>
      </c>
      <c r="O227" s="70">
        <v>0</v>
      </c>
      <c r="P227" s="70">
        <v>0</v>
      </c>
    </row>
    <row r="228" spans="1:16">
      <c r="A228" s="67" t="s">
        <v>314</v>
      </c>
      <c r="B228" s="70"/>
      <c r="C228" s="70"/>
      <c r="D228" s="70">
        <v>28</v>
      </c>
      <c r="E228" s="70">
        <v>133</v>
      </c>
      <c r="F228" s="70">
        <v>2086</v>
      </c>
      <c r="G228" s="70">
        <v>2247</v>
      </c>
      <c r="H228" s="70">
        <v>13</v>
      </c>
      <c r="I228" s="70">
        <v>2</v>
      </c>
      <c r="J228" s="70">
        <v>1</v>
      </c>
      <c r="K228" s="70">
        <v>11</v>
      </c>
      <c r="L228" s="70">
        <v>14</v>
      </c>
      <c r="M228" s="70">
        <v>0</v>
      </c>
      <c r="N228" s="70">
        <v>0</v>
      </c>
      <c r="O228" s="70">
        <v>0</v>
      </c>
      <c r="P228" s="70">
        <v>0</v>
      </c>
    </row>
    <row r="229" spans="1:16">
      <c r="A229" s="67" t="s">
        <v>315</v>
      </c>
      <c r="B229" s="70"/>
      <c r="C229" s="70"/>
      <c r="D229" s="70">
        <v>43</v>
      </c>
      <c r="E229" s="70">
        <v>126</v>
      </c>
      <c r="F229" s="70">
        <v>2015</v>
      </c>
      <c r="G229" s="70">
        <v>2184</v>
      </c>
      <c r="H229" s="70">
        <v>75</v>
      </c>
      <c r="I229" s="70">
        <v>0</v>
      </c>
      <c r="J229" s="70">
        <v>3</v>
      </c>
      <c r="K229" s="70">
        <v>5</v>
      </c>
      <c r="L229" s="70">
        <v>8</v>
      </c>
      <c r="M229" s="70">
        <v>0</v>
      </c>
      <c r="N229" s="70">
        <v>0</v>
      </c>
      <c r="O229" s="70">
        <v>0</v>
      </c>
      <c r="P229" s="70">
        <v>0</v>
      </c>
    </row>
    <row r="230" spans="1:16">
      <c r="A230" s="67" t="s">
        <v>316</v>
      </c>
      <c r="B230" s="70"/>
      <c r="C230" s="70"/>
      <c r="D230" s="70">
        <v>22</v>
      </c>
      <c r="E230" s="70">
        <v>95</v>
      </c>
      <c r="F230" s="70">
        <v>1614</v>
      </c>
      <c r="G230" s="70">
        <v>1731</v>
      </c>
      <c r="H230" s="70">
        <v>29</v>
      </c>
      <c r="I230" s="70">
        <v>1</v>
      </c>
      <c r="J230" s="70">
        <v>3</v>
      </c>
      <c r="K230" s="70">
        <v>5</v>
      </c>
      <c r="L230" s="70">
        <v>9</v>
      </c>
      <c r="M230" s="70">
        <v>0</v>
      </c>
      <c r="N230" s="70">
        <v>0</v>
      </c>
      <c r="O230" s="70">
        <v>0</v>
      </c>
      <c r="P230" s="70">
        <v>0</v>
      </c>
    </row>
    <row r="231" spans="1:16">
      <c r="A231" s="67" t="s">
        <v>317</v>
      </c>
      <c r="B231" s="70"/>
      <c r="C231" s="70"/>
      <c r="D231" s="70">
        <v>51</v>
      </c>
      <c r="E231" s="70">
        <v>108</v>
      </c>
      <c r="F231" s="70">
        <v>2080</v>
      </c>
      <c r="G231" s="70">
        <v>2239</v>
      </c>
      <c r="H231" s="70">
        <v>105</v>
      </c>
      <c r="I231" s="70">
        <v>1</v>
      </c>
      <c r="J231" s="70">
        <v>11</v>
      </c>
      <c r="K231" s="70">
        <v>8</v>
      </c>
      <c r="L231" s="70">
        <v>20</v>
      </c>
      <c r="M231" s="70">
        <v>0</v>
      </c>
      <c r="N231" s="70">
        <v>0</v>
      </c>
      <c r="O231" s="70">
        <v>0</v>
      </c>
      <c r="P231" s="70">
        <v>0</v>
      </c>
    </row>
    <row r="232" spans="1:16">
      <c r="A232" s="67" t="s">
        <v>318</v>
      </c>
      <c r="B232" s="70"/>
      <c r="C232" s="70"/>
      <c r="D232" s="70">
        <v>42</v>
      </c>
      <c r="E232" s="70">
        <v>109</v>
      </c>
      <c r="F232" s="70">
        <v>1745</v>
      </c>
      <c r="G232" s="70">
        <v>1896</v>
      </c>
      <c r="H232" s="70">
        <v>90</v>
      </c>
      <c r="I232" s="70">
        <v>0</v>
      </c>
      <c r="J232" s="70">
        <v>3</v>
      </c>
      <c r="K232" s="70">
        <v>10</v>
      </c>
      <c r="L232" s="70">
        <v>13</v>
      </c>
      <c r="M232" s="70">
        <v>0</v>
      </c>
      <c r="N232" s="70">
        <v>0</v>
      </c>
      <c r="O232" s="70">
        <v>1</v>
      </c>
      <c r="P232" s="70">
        <v>0</v>
      </c>
    </row>
    <row r="233" spans="1:16">
      <c r="A233" s="67" t="s">
        <v>319</v>
      </c>
      <c r="B233" s="70"/>
      <c r="C233" s="70"/>
      <c r="D233" s="70">
        <v>40</v>
      </c>
      <c r="E233" s="70">
        <v>213</v>
      </c>
      <c r="F233" s="70">
        <v>2946</v>
      </c>
      <c r="G233" s="70">
        <v>3199</v>
      </c>
      <c r="H233" s="70">
        <v>138</v>
      </c>
      <c r="I233" s="70">
        <v>2</v>
      </c>
      <c r="J233" s="70">
        <v>7</v>
      </c>
      <c r="K233" s="70">
        <v>8</v>
      </c>
      <c r="L233" s="70">
        <v>17</v>
      </c>
      <c r="M233" s="70">
        <v>1</v>
      </c>
      <c r="N233" s="70">
        <v>0</v>
      </c>
      <c r="O233" s="70">
        <v>0</v>
      </c>
      <c r="P233" s="70">
        <v>0</v>
      </c>
    </row>
    <row r="234" spans="1:16">
      <c r="A234" s="67" t="s">
        <v>320</v>
      </c>
      <c r="B234" s="70"/>
      <c r="C234" s="70"/>
      <c r="D234" s="70">
        <v>67</v>
      </c>
      <c r="E234" s="70">
        <v>126</v>
      </c>
      <c r="F234" s="70">
        <v>2073</v>
      </c>
      <c r="G234" s="70">
        <v>2266</v>
      </c>
      <c r="H234" s="70">
        <v>110</v>
      </c>
      <c r="I234" s="70">
        <v>0</v>
      </c>
      <c r="J234" s="70">
        <v>5</v>
      </c>
      <c r="K234" s="70">
        <v>6</v>
      </c>
      <c r="L234" s="70">
        <v>11</v>
      </c>
      <c r="M234" s="70">
        <v>0</v>
      </c>
      <c r="N234" s="70">
        <v>0</v>
      </c>
      <c r="O234" s="70">
        <v>1</v>
      </c>
      <c r="P234" s="70">
        <v>0</v>
      </c>
    </row>
    <row r="235" spans="1:16">
      <c r="A235" s="67" t="s">
        <v>322</v>
      </c>
      <c r="B235" s="70"/>
      <c r="C235" s="70"/>
      <c r="D235" s="70">
        <v>23</v>
      </c>
      <c r="E235" s="70">
        <v>72</v>
      </c>
      <c r="F235" s="70">
        <v>861</v>
      </c>
      <c r="G235" s="70">
        <v>956</v>
      </c>
      <c r="H235" s="70">
        <v>17</v>
      </c>
      <c r="I235" s="70">
        <v>7</v>
      </c>
      <c r="J235" s="70">
        <v>0</v>
      </c>
      <c r="K235" s="70">
        <v>4</v>
      </c>
      <c r="L235" s="70">
        <v>11</v>
      </c>
      <c r="M235" s="70">
        <v>0</v>
      </c>
      <c r="N235" s="70">
        <v>0</v>
      </c>
      <c r="O235" s="70">
        <v>0</v>
      </c>
      <c r="P235" s="70">
        <v>0</v>
      </c>
    </row>
    <row r="236" spans="1:16">
      <c r="A236" s="67" t="s">
        <v>323</v>
      </c>
      <c r="B236" s="70"/>
      <c r="C236" s="70"/>
      <c r="D236" s="70">
        <v>5</v>
      </c>
      <c r="E236" s="70">
        <v>10</v>
      </c>
      <c r="F236" s="70">
        <v>174</v>
      </c>
      <c r="G236" s="70">
        <v>189</v>
      </c>
      <c r="H236" s="70">
        <v>6</v>
      </c>
      <c r="I236" s="70">
        <v>1</v>
      </c>
      <c r="J236" s="70">
        <v>2</v>
      </c>
      <c r="K236" s="70">
        <v>1</v>
      </c>
      <c r="L236" s="70">
        <v>4</v>
      </c>
      <c r="M236" s="70">
        <v>0</v>
      </c>
      <c r="N236" s="70">
        <v>0</v>
      </c>
      <c r="O236" s="70">
        <v>0</v>
      </c>
      <c r="P236" s="70">
        <v>0</v>
      </c>
    </row>
    <row r="237" spans="1:16">
      <c r="A237" s="67" t="s">
        <v>325</v>
      </c>
      <c r="B237" s="70"/>
      <c r="C237" s="70"/>
      <c r="D237" s="70">
        <v>9</v>
      </c>
      <c r="E237" s="70">
        <v>40</v>
      </c>
      <c r="F237" s="70">
        <v>600</v>
      </c>
      <c r="G237" s="70">
        <v>649</v>
      </c>
      <c r="H237" s="70">
        <v>18</v>
      </c>
      <c r="I237" s="70">
        <v>0</v>
      </c>
      <c r="J237" s="70">
        <v>4</v>
      </c>
      <c r="K237" s="70">
        <v>3</v>
      </c>
      <c r="L237" s="70">
        <v>7</v>
      </c>
      <c r="M237" s="70">
        <v>0</v>
      </c>
      <c r="N237" s="70">
        <v>0</v>
      </c>
      <c r="O237" s="70">
        <v>0</v>
      </c>
      <c r="P237" s="70">
        <v>0</v>
      </c>
    </row>
    <row r="238" spans="1:16">
      <c r="A238" s="67" t="s">
        <v>326</v>
      </c>
      <c r="B238" s="70"/>
      <c r="C238" s="70"/>
      <c r="D238" s="70">
        <v>3</v>
      </c>
      <c r="E238" s="70">
        <v>11</v>
      </c>
      <c r="F238" s="70">
        <v>205</v>
      </c>
      <c r="G238" s="70">
        <v>219</v>
      </c>
      <c r="H238" s="70">
        <v>2</v>
      </c>
      <c r="I238" s="70">
        <v>0</v>
      </c>
      <c r="J238" s="70">
        <v>1</v>
      </c>
      <c r="K238" s="70">
        <v>0</v>
      </c>
      <c r="L238" s="70">
        <v>1</v>
      </c>
      <c r="M238" s="70">
        <v>0</v>
      </c>
      <c r="N238" s="70">
        <v>0</v>
      </c>
      <c r="O238" s="70">
        <v>0</v>
      </c>
      <c r="P238" s="70">
        <v>0</v>
      </c>
    </row>
    <row r="239" spans="1:16">
      <c r="A239" s="67" t="s">
        <v>327</v>
      </c>
      <c r="B239" s="70"/>
      <c r="C239" s="70"/>
      <c r="D239" s="70">
        <v>19</v>
      </c>
      <c r="E239" s="70">
        <v>89</v>
      </c>
      <c r="F239" s="70">
        <v>1137</v>
      </c>
      <c r="G239" s="70">
        <v>1245</v>
      </c>
      <c r="H239" s="70">
        <v>54</v>
      </c>
      <c r="I239" s="70">
        <v>2</v>
      </c>
      <c r="J239" s="70">
        <v>1</v>
      </c>
      <c r="K239" s="70">
        <v>7</v>
      </c>
      <c r="L239" s="70">
        <v>10</v>
      </c>
      <c r="M239" s="70">
        <v>0</v>
      </c>
      <c r="N239" s="70">
        <v>0</v>
      </c>
      <c r="O239" s="70">
        <v>0</v>
      </c>
      <c r="P239" s="70">
        <v>0</v>
      </c>
    </row>
    <row r="240" spans="1:16">
      <c r="A240" s="67" t="s">
        <v>329</v>
      </c>
      <c r="B240" s="70"/>
      <c r="C240" s="70"/>
      <c r="D240" s="70">
        <v>131</v>
      </c>
      <c r="E240" s="70">
        <v>212</v>
      </c>
      <c r="F240" s="70">
        <v>3397</v>
      </c>
      <c r="G240" s="70">
        <v>3740</v>
      </c>
      <c r="H240" s="70">
        <v>58</v>
      </c>
      <c r="I240" s="70">
        <v>3</v>
      </c>
      <c r="J240" s="70">
        <v>4</v>
      </c>
      <c r="K240" s="70">
        <v>8</v>
      </c>
      <c r="L240" s="70">
        <v>15</v>
      </c>
      <c r="M240" s="70">
        <v>1</v>
      </c>
      <c r="N240" s="70">
        <v>0</v>
      </c>
      <c r="O240" s="70">
        <v>1</v>
      </c>
      <c r="P240" s="70">
        <v>0</v>
      </c>
    </row>
    <row r="241" spans="1:16">
      <c r="A241" s="67" t="s">
        <v>331</v>
      </c>
      <c r="B241" s="70"/>
      <c r="C241" s="70"/>
      <c r="D241" s="70">
        <v>3</v>
      </c>
      <c r="E241" s="70">
        <v>9</v>
      </c>
      <c r="F241" s="70">
        <v>221</v>
      </c>
      <c r="G241" s="70">
        <v>233</v>
      </c>
      <c r="H241" s="70">
        <v>3</v>
      </c>
      <c r="I241" s="70">
        <v>0</v>
      </c>
      <c r="J241" s="70">
        <v>0</v>
      </c>
      <c r="K241" s="70">
        <v>2</v>
      </c>
      <c r="L241" s="70">
        <v>2</v>
      </c>
      <c r="M241" s="70">
        <v>0</v>
      </c>
      <c r="N241" s="70">
        <v>0</v>
      </c>
      <c r="O241" s="70">
        <v>0</v>
      </c>
      <c r="P241" s="70">
        <v>0</v>
      </c>
    </row>
    <row r="242" spans="1:16">
      <c r="A242" s="67" t="s">
        <v>333</v>
      </c>
      <c r="B242" s="70"/>
      <c r="C242" s="70"/>
      <c r="D242" s="70">
        <v>5</v>
      </c>
      <c r="E242" s="70">
        <v>59</v>
      </c>
      <c r="F242" s="70">
        <v>1069</v>
      </c>
      <c r="G242" s="70">
        <v>1133</v>
      </c>
      <c r="H242" s="70">
        <v>6</v>
      </c>
      <c r="I242" s="70">
        <v>0</v>
      </c>
      <c r="J242" s="70">
        <v>0</v>
      </c>
      <c r="K242" s="70">
        <v>3</v>
      </c>
      <c r="L242" s="70">
        <v>3</v>
      </c>
      <c r="M242" s="70">
        <v>0</v>
      </c>
      <c r="N242" s="70">
        <v>0</v>
      </c>
      <c r="O242" s="70">
        <v>0</v>
      </c>
      <c r="P242" s="70">
        <v>0</v>
      </c>
    </row>
    <row r="243" spans="1:16">
      <c r="A243" s="67" t="s">
        <v>335</v>
      </c>
      <c r="B243" s="70"/>
      <c r="C243" s="70"/>
      <c r="D243" s="70">
        <v>6</v>
      </c>
      <c r="E243" s="70">
        <v>12</v>
      </c>
      <c r="F243" s="70">
        <v>265</v>
      </c>
      <c r="G243" s="70">
        <v>283</v>
      </c>
      <c r="H243" s="70">
        <v>16</v>
      </c>
      <c r="I243" s="70">
        <v>0</v>
      </c>
      <c r="J243" s="70">
        <v>0</v>
      </c>
      <c r="K243" s="70">
        <v>0</v>
      </c>
      <c r="L243" s="70">
        <v>0</v>
      </c>
      <c r="M243" s="70">
        <v>0</v>
      </c>
      <c r="N243" s="70">
        <v>0</v>
      </c>
      <c r="O243" s="70">
        <v>0</v>
      </c>
      <c r="P243" s="70">
        <v>0</v>
      </c>
    </row>
    <row r="244" spans="1:16">
      <c r="A244" s="67" t="s">
        <v>337</v>
      </c>
      <c r="B244" s="70"/>
      <c r="C244" s="70"/>
      <c r="D244" s="70">
        <v>52</v>
      </c>
      <c r="E244" s="70">
        <v>212</v>
      </c>
      <c r="F244" s="70">
        <v>1873</v>
      </c>
      <c r="G244" s="70">
        <v>2137</v>
      </c>
      <c r="H244" s="70">
        <v>24</v>
      </c>
      <c r="I244" s="70">
        <v>0</v>
      </c>
      <c r="J244" s="70">
        <v>5</v>
      </c>
      <c r="K244" s="70">
        <v>5</v>
      </c>
      <c r="L244" s="70">
        <v>10</v>
      </c>
      <c r="M244" s="70">
        <v>0</v>
      </c>
      <c r="N244" s="70">
        <v>0</v>
      </c>
      <c r="O244" s="70">
        <v>0</v>
      </c>
      <c r="P244" s="70">
        <v>0</v>
      </c>
    </row>
    <row r="245" spans="1:16">
      <c r="A245" s="67" t="s">
        <v>339</v>
      </c>
      <c r="B245" s="70"/>
      <c r="C245" s="70"/>
      <c r="D245" s="70">
        <v>24</v>
      </c>
      <c r="E245" s="70">
        <v>94</v>
      </c>
      <c r="F245" s="70">
        <v>670</v>
      </c>
      <c r="G245" s="70">
        <v>788</v>
      </c>
      <c r="H245" s="70">
        <v>35</v>
      </c>
      <c r="I245" s="70">
        <v>0</v>
      </c>
      <c r="J245" s="70">
        <v>2</v>
      </c>
      <c r="K245" s="70">
        <v>4</v>
      </c>
      <c r="L245" s="70">
        <v>6</v>
      </c>
      <c r="M245" s="70">
        <v>0</v>
      </c>
      <c r="N245" s="70">
        <v>0</v>
      </c>
      <c r="O245" s="70">
        <v>0</v>
      </c>
      <c r="P245" s="70">
        <v>1</v>
      </c>
    </row>
    <row r="246" spans="1:16">
      <c r="A246" s="67" t="s">
        <v>340</v>
      </c>
      <c r="B246" s="70"/>
      <c r="C246" s="70"/>
      <c r="D246" s="70">
        <v>217</v>
      </c>
      <c r="E246" s="70">
        <v>580</v>
      </c>
      <c r="F246" s="70">
        <v>11786</v>
      </c>
      <c r="G246" s="70">
        <v>12583</v>
      </c>
      <c r="H246" s="70">
        <v>1341</v>
      </c>
      <c r="I246" s="70">
        <v>3</v>
      </c>
      <c r="J246" s="70">
        <v>12</v>
      </c>
      <c r="K246" s="70">
        <v>21</v>
      </c>
      <c r="L246" s="70">
        <v>36</v>
      </c>
      <c r="M246" s="70">
        <v>1</v>
      </c>
      <c r="N246" s="70">
        <v>0</v>
      </c>
      <c r="O246" s="70">
        <v>4</v>
      </c>
      <c r="P246" s="70">
        <v>8</v>
      </c>
    </row>
    <row r="247" spans="1:16">
      <c r="A247" s="67" t="s">
        <v>341</v>
      </c>
      <c r="B247" s="70"/>
      <c r="C247" s="70"/>
      <c r="D247" s="70">
        <v>106</v>
      </c>
      <c r="E247" s="70">
        <v>221</v>
      </c>
      <c r="F247" s="70">
        <v>4670</v>
      </c>
      <c r="G247" s="70">
        <v>4997</v>
      </c>
      <c r="H247" s="70">
        <v>238</v>
      </c>
      <c r="I247" s="70">
        <v>6</v>
      </c>
      <c r="J247" s="70">
        <v>10</v>
      </c>
      <c r="K247" s="70">
        <v>15</v>
      </c>
      <c r="L247" s="70">
        <v>31</v>
      </c>
      <c r="M247" s="70">
        <v>0</v>
      </c>
      <c r="N247" s="70">
        <v>0</v>
      </c>
      <c r="O247" s="70">
        <v>1</v>
      </c>
      <c r="P247" s="70">
        <v>0</v>
      </c>
    </row>
    <row r="248" spans="1:16">
      <c r="A248" s="67" t="s">
        <v>343</v>
      </c>
      <c r="B248" s="70"/>
      <c r="C248" s="70"/>
      <c r="D248" s="70">
        <v>54</v>
      </c>
      <c r="E248" s="70">
        <v>184</v>
      </c>
      <c r="F248" s="70">
        <v>2847</v>
      </c>
      <c r="G248" s="70">
        <v>3085</v>
      </c>
      <c r="H248" s="70">
        <v>112</v>
      </c>
      <c r="I248" s="70">
        <v>1</v>
      </c>
      <c r="J248" s="70">
        <v>1</v>
      </c>
      <c r="K248" s="70">
        <v>6</v>
      </c>
      <c r="L248" s="70">
        <v>8</v>
      </c>
      <c r="M248" s="70">
        <v>1</v>
      </c>
      <c r="N248" s="70">
        <v>0</v>
      </c>
      <c r="O248" s="70">
        <v>0</v>
      </c>
      <c r="P248" s="70">
        <v>0</v>
      </c>
    </row>
    <row r="249" spans="1:16">
      <c r="A249" s="67" t="s">
        <v>344</v>
      </c>
      <c r="B249" s="70"/>
      <c r="C249" s="70"/>
      <c r="D249" s="70">
        <v>18</v>
      </c>
      <c r="E249" s="70">
        <v>39</v>
      </c>
      <c r="F249" s="70">
        <v>639</v>
      </c>
      <c r="G249" s="70">
        <v>696</v>
      </c>
      <c r="H249" s="70">
        <v>129</v>
      </c>
      <c r="I249" s="70">
        <v>0</v>
      </c>
      <c r="J249" s="70">
        <v>3</v>
      </c>
      <c r="K249" s="70">
        <v>4</v>
      </c>
      <c r="L249" s="70">
        <v>7</v>
      </c>
      <c r="M249" s="70">
        <v>0</v>
      </c>
      <c r="N249" s="70">
        <v>0</v>
      </c>
      <c r="O249" s="70">
        <v>0</v>
      </c>
      <c r="P249" s="70">
        <v>0</v>
      </c>
    </row>
    <row r="250" spans="1:16">
      <c r="A250" s="67" t="s">
        <v>345</v>
      </c>
      <c r="B250" s="70"/>
      <c r="C250" s="70"/>
      <c r="D250" s="70">
        <v>22</v>
      </c>
      <c r="E250" s="70">
        <v>85</v>
      </c>
      <c r="F250" s="70">
        <v>883</v>
      </c>
      <c r="G250" s="70">
        <v>990</v>
      </c>
      <c r="H250" s="70">
        <v>19</v>
      </c>
      <c r="I250" s="70">
        <v>0</v>
      </c>
      <c r="J250" s="70">
        <v>1</v>
      </c>
      <c r="K250" s="70">
        <v>1</v>
      </c>
      <c r="L250" s="70">
        <v>2</v>
      </c>
      <c r="M250" s="70">
        <v>0</v>
      </c>
      <c r="N250" s="70">
        <v>0</v>
      </c>
      <c r="O250" s="70">
        <v>0</v>
      </c>
      <c r="P250" s="70">
        <v>0</v>
      </c>
    </row>
    <row r="251" spans="1:16">
      <c r="A251" s="67" t="s">
        <v>346</v>
      </c>
      <c r="B251" s="70"/>
      <c r="C251" s="70"/>
      <c r="D251" s="70">
        <v>26</v>
      </c>
      <c r="E251" s="70">
        <v>66</v>
      </c>
      <c r="F251" s="70">
        <v>1386</v>
      </c>
      <c r="G251" s="70">
        <v>1478</v>
      </c>
      <c r="H251" s="70">
        <v>92</v>
      </c>
      <c r="I251" s="70">
        <v>0</v>
      </c>
      <c r="J251" s="70">
        <v>1</v>
      </c>
      <c r="K251" s="70">
        <v>2</v>
      </c>
      <c r="L251" s="70">
        <v>3</v>
      </c>
      <c r="M251" s="70">
        <v>0</v>
      </c>
      <c r="N251" s="70">
        <v>0</v>
      </c>
      <c r="O251" s="70">
        <v>0</v>
      </c>
      <c r="P251" s="70">
        <v>0</v>
      </c>
    </row>
    <row r="252" spans="1:16">
      <c r="A252" s="67" t="s">
        <v>347</v>
      </c>
      <c r="B252" s="70"/>
      <c r="C252" s="70"/>
      <c r="D252" s="70">
        <v>35</v>
      </c>
      <c r="E252" s="70">
        <v>50</v>
      </c>
      <c r="F252" s="70">
        <v>380</v>
      </c>
      <c r="G252" s="70">
        <v>465</v>
      </c>
      <c r="H252" s="70">
        <v>22</v>
      </c>
      <c r="I252" s="70">
        <v>0</v>
      </c>
      <c r="J252" s="70">
        <v>0</v>
      </c>
      <c r="K252" s="70">
        <v>0</v>
      </c>
      <c r="L252" s="70">
        <v>0</v>
      </c>
      <c r="M252" s="70">
        <v>0</v>
      </c>
      <c r="N252" s="70">
        <v>0</v>
      </c>
      <c r="O252" s="70">
        <v>0</v>
      </c>
      <c r="P252" s="70">
        <v>0</v>
      </c>
    </row>
    <row r="253" spans="1:16">
      <c r="A253" s="67" t="s">
        <v>348</v>
      </c>
      <c r="B253" s="70"/>
      <c r="C253" s="70"/>
      <c r="D253" s="70">
        <v>4</v>
      </c>
      <c r="E253" s="70">
        <v>8</v>
      </c>
      <c r="F253" s="70">
        <v>118</v>
      </c>
      <c r="G253" s="70">
        <v>130</v>
      </c>
      <c r="H253" s="70">
        <v>238</v>
      </c>
      <c r="I253" s="70">
        <v>1</v>
      </c>
      <c r="J253" s="70">
        <v>0</v>
      </c>
      <c r="K253" s="70">
        <v>0</v>
      </c>
      <c r="L253" s="70">
        <v>1</v>
      </c>
      <c r="M253" s="70">
        <v>0</v>
      </c>
      <c r="N253" s="70">
        <v>0</v>
      </c>
      <c r="O253" s="70">
        <v>0</v>
      </c>
      <c r="P253" s="70">
        <v>5</v>
      </c>
    </row>
    <row r="254" spans="1:16">
      <c r="A254" s="67" t="s">
        <v>350</v>
      </c>
      <c r="B254" s="70"/>
      <c r="C254" s="70"/>
      <c r="D254" s="70">
        <v>92</v>
      </c>
      <c r="E254" s="70">
        <v>210</v>
      </c>
      <c r="F254" s="70">
        <v>2671</v>
      </c>
      <c r="G254" s="70">
        <v>2973</v>
      </c>
      <c r="H254" s="70">
        <v>234</v>
      </c>
      <c r="I254" s="70">
        <v>2</v>
      </c>
      <c r="J254" s="70">
        <v>4</v>
      </c>
      <c r="K254" s="70">
        <v>6</v>
      </c>
      <c r="L254" s="70">
        <v>12</v>
      </c>
      <c r="M254" s="70">
        <v>0</v>
      </c>
      <c r="N254" s="70">
        <v>0</v>
      </c>
      <c r="O254" s="70">
        <v>0</v>
      </c>
      <c r="P254" s="70">
        <v>0</v>
      </c>
    </row>
    <row r="255" spans="1:16">
      <c r="A255" s="67" t="s">
        <v>351</v>
      </c>
      <c r="B255" s="70"/>
      <c r="C255" s="70"/>
      <c r="D255" s="70">
        <v>48</v>
      </c>
      <c r="E255" s="70">
        <v>161</v>
      </c>
      <c r="F255" s="70">
        <v>2368</v>
      </c>
      <c r="G255" s="70">
        <v>2577</v>
      </c>
      <c r="H255" s="70">
        <v>49</v>
      </c>
      <c r="I255" s="70">
        <v>0</v>
      </c>
      <c r="J255" s="70">
        <v>1</v>
      </c>
      <c r="K255" s="70">
        <v>2</v>
      </c>
      <c r="L255" s="70">
        <v>3</v>
      </c>
      <c r="M255" s="70">
        <v>0</v>
      </c>
      <c r="N255" s="70">
        <v>0</v>
      </c>
      <c r="O255" s="70">
        <v>0</v>
      </c>
      <c r="P255" s="70">
        <v>0</v>
      </c>
    </row>
    <row r="256" spans="1:16">
      <c r="A256" s="67" t="s">
        <v>352</v>
      </c>
      <c r="B256" s="70"/>
      <c r="C256" s="70"/>
      <c r="D256" s="70">
        <v>51</v>
      </c>
      <c r="E256" s="70">
        <v>128</v>
      </c>
      <c r="F256" s="70">
        <v>2492</v>
      </c>
      <c r="G256" s="70">
        <v>2671</v>
      </c>
      <c r="H256" s="70">
        <v>148</v>
      </c>
      <c r="I256" s="70">
        <v>1</v>
      </c>
      <c r="J256" s="70">
        <v>2</v>
      </c>
      <c r="K256" s="70">
        <v>3</v>
      </c>
      <c r="L256" s="70">
        <v>6</v>
      </c>
      <c r="M256" s="70">
        <v>0</v>
      </c>
      <c r="N256" s="70">
        <v>0</v>
      </c>
      <c r="O256" s="70">
        <v>0</v>
      </c>
      <c r="P256" s="70">
        <v>0</v>
      </c>
    </row>
    <row r="257" spans="1:16">
      <c r="A257" s="67" t="s">
        <v>353</v>
      </c>
      <c r="B257" s="70"/>
      <c r="C257" s="70"/>
      <c r="D257" s="70">
        <v>49</v>
      </c>
      <c r="E257" s="70">
        <v>86</v>
      </c>
      <c r="F257" s="70">
        <v>1849</v>
      </c>
      <c r="G257" s="70">
        <v>1984</v>
      </c>
      <c r="H257" s="70">
        <v>157</v>
      </c>
      <c r="I257" s="70">
        <v>0</v>
      </c>
      <c r="J257" s="70">
        <v>4</v>
      </c>
      <c r="K257" s="70">
        <v>4</v>
      </c>
      <c r="L257" s="70">
        <v>8</v>
      </c>
      <c r="M257" s="70">
        <v>0</v>
      </c>
      <c r="N257" s="70">
        <v>0</v>
      </c>
      <c r="O257" s="70">
        <v>0</v>
      </c>
      <c r="P257" s="70">
        <v>0</v>
      </c>
    </row>
    <row r="258" spans="1:16">
      <c r="A258" s="67" t="s">
        <v>354</v>
      </c>
      <c r="B258" s="70"/>
      <c r="C258" s="70"/>
      <c r="D258" s="70">
        <v>36</v>
      </c>
      <c r="E258" s="70">
        <v>80</v>
      </c>
      <c r="F258" s="70">
        <v>960</v>
      </c>
      <c r="G258" s="70">
        <v>1076</v>
      </c>
      <c r="H258" s="70">
        <v>68</v>
      </c>
      <c r="I258" s="70">
        <v>0</v>
      </c>
      <c r="J258" s="70">
        <v>3</v>
      </c>
      <c r="K258" s="70">
        <v>5</v>
      </c>
      <c r="L258" s="70">
        <v>8</v>
      </c>
      <c r="M258" s="70">
        <v>0</v>
      </c>
      <c r="N258" s="70">
        <v>0</v>
      </c>
      <c r="O258" s="70">
        <v>0</v>
      </c>
      <c r="P258" s="70">
        <v>0</v>
      </c>
    </row>
    <row r="259" spans="1:16">
      <c r="A259" s="67" t="s">
        <v>356</v>
      </c>
      <c r="B259" s="70"/>
      <c r="C259" s="70"/>
      <c r="D259" s="70">
        <v>8</v>
      </c>
      <c r="E259" s="70">
        <v>17</v>
      </c>
      <c r="F259" s="70">
        <v>205</v>
      </c>
      <c r="G259" s="70">
        <v>230</v>
      </c>
      <c r="H259" s="70">
        <v>17</v>
      </c>
      <c r="I259" s="70">
        <v>0</v>
      </c>
      <c r="J259" s="70">
        <v>1</v>
      </c>
      <c r="K259" s="70">
        <v>3</v>
      </c>
      <c r="L259" s="70">
        <v>4</v>
      </c>
      <c r="M259" s="70">
        <v>0</v>
      </c>
      <c r="N259" s="70">
        <v>0</v>
      </c>
      <c r="O259" s="70">
        <v>0</v>
      </c>
      <c r="P259" s="70">
        <v>0</v>
      </c>
    </row>
    <row r="260" spans="1:16">
      <c r="A260" s="67" t="s">
        <v>357</v>
      </c>
      <c r="B260" s="70"/>
      <c r="C260" s="70"/>
      <c r="D260" s="70">
        <v>24</v>
      </c>
      <c r="E260" s="70">
        <v>48</v>
      </c>
      <c r="F260" s="70">
        <v>1368</v>
      </c>
      <c r="G260" s="70">
        <v>1440</v>
      </c>
      <c r="H260" s="70">
        <v>258</v>
      </c>
      <c r="I260" s="70">
        <v>0</v>
      </c>
      <c r="J260" s="70">
        <v>3</v>
      </c>
      <c r="K260" s="70">
        <v>3</v>
      </c>
      <c r="L260" s="70">
        <v>6</v>
      </c>
      <c r="M260" s="70">
        <v>1</v>
      </c>
      <c r="N260" s="70">
        <v>0</v>
      </c>
      <c r="O260" s="70">
        <v>0</v>
      </c>
      <c r="P260" s="70">
        <v>4</v>
      </c>
    </row>
    <row r="261" spans="1:16">
      <c r="A261" s="67" t="s">
        <v>358</v>
      </c>
      <c r="B261" s="70"/>
      <c r="C261" s="70"/>
      <c r="D261" s="70">
        <v>53</v>
      </c>
      <c r="E261" s="70">
        <v>90</v>
      </c>
      <c r="F261" s="70">
        <v>1028</v>
      </c>
      <c r="G261" s="70">
        <v>1171</v>
      </c>
      <c r="H261" s="70">
        <v>79</v>
      </c>
      <c r="I261" s="70">
        <v>0</v>
      </c>
      <c r="J261" s="70">
        <v>0</v>
      </c>
      <c r="K261" s="70">
        <v>2</v>
      </c>
      <c r="L261" s="70">
        <v>2</v>
      </c>
      <c r="M261" s="70">
        <v>0</v>
      </c>
      <c r="N261" s="70">
        <v>0</v>
      </c>
      <c r="O261" s="70">
        <v>1</v>
      </c>
      <c r="P261" s="70">
        <v>0</v>
      </c>
    </row>
    <row r="262" spans="1:16">
      <c r="A262" s="67" t="s">
        <v>359</v>
      </c>
      <c r="B262" s="70"/>
      <c r="C262" s="70"/>
      <c r="D262" s="70">
        <v>44</v>
      </c>
      <c r="E262" s="70">
        <v>118</v>
      </c>
      <c r="F262" s="70">
        <v>1922</v>
      </c>
      <c r="G262" s="70">
        <v>2084</v>
      </c>
      <c r="H262" s="70">
        <v>38</v>
      </c>
      <c r="I262" s="70">
        <v>1</v>
      </c>
      <c r="J262" s="70">
        <v>3</v>
      </c>
      <c r="K262" s="70">
        <v>4</v>
      </c>
      <c r="L262" s="70">
        <v>8</v>
      </c>
      <c r="M262" s="70">
        <v>0</v>
      </c>
      <c r="N262" s="70">
        <v>0</v>
      </c>
      <c r="O262" s="70">
        <v>1</v>
      </c>
      <c r="P262" s="70">
        <v>0</v>
      </c>
    </row>
    <row r="263" spans="1:16">
      <c r="A263" s="67" t="s">
        <v>360</v>
      </c>
      <c r="B263" s="70"/>
      <c r="C263" s="70"/>
      <c r="D263" s="70">
        <v>79</v>
      </c>
      <c r="E263" s="70">
        <v>136</v>
      </c>
      <c r="F263" s="70">
        <v>2601</v>
      </c>
      <c r="G263" s="70">
        <v>2816</v>
      </c>
      <c r="H263" s="70">
        <v>417</v>
      </c>
      <c r="I263" s="70">
        <v>0</v>
      </c>
      <c r="J263" s="70">
        <v>4</v>
      </c>
      <c r="K263" s="70">
        <v>4</v>
      </c>
      <c r="L263" s="70">
        <v>8</v>
      </c>
      <c r="M263" s="70">
        <v>0</v>
      </c>
      <c r="N263" s="70">
        <v>0</v>
      </c>
      <c r="O263" s="70">
        <v>0</v>
      </c>
      <c r="P263" s="70">
        <v>4</v>
      </c>
    </row>
    <row r="264" spans="1:16">
      <c r="A264" s="67" t="s">
        <v>361</v>
      </c>
      <c r="B264" s="70"/>
      <c r="C264" s="70"/>
      <c r="D264" s="70">
        <v>94</v>
      </c>
      <c r="E264" s="70">
        <v>269</v>
      </c>
      <c r="F264" s="70">
        <v>4326</v>
      </c>
      <c r="G264" s="70">
        <v>4689</v>
      </c>
      <c r="H264" s="70">
        <v>68</v>
      </c>
      <c r="I264" s="70">
        <v>4</v>
      </c>
      <c r="J264" s="70">
        <v>4</v>
      </c>
      <c r="K264" s="70">
        <v>10</v>
      </c>
      <c r="L264" s="70">
        <v>18</v>
      </c>
      <c r="M264" s="70">
        <v>0</v>
      </c>
      <c r="N264" s="70">
        <v>0</v>
      </c>
      <c r="O264" s="70">
        <v>1</v>
      </c>
      <c r="P264" s="70">
        <v>0</v>
      </c>
    </row>
    <row r="265" spans="1:16">
      <c r="A265" s="67" t="s">
        <v>362</v>
      </c>
      <c r="B265" s="70"/>
      <c r="C265" s="70"/>
      <c r="D265" s="70">
        <v>43</v>
      </c>
      <c r="E265" s="70">
        <v>204</v>
      </c>
      <c r="F265" s="70">
        <v>3056</v>
      </c>
      <c r="G265" s="70">
        <v>3303</v>
      </c>
      <c r="H265" s="70">
        <v>69</v>
      </c>
      <c r="I265" s="70">
        <v>1</v>
      </c>
      <c r="J265" s="70">
        <v>5</v>
      </c>
      <c r="K265" s="70">
        <v>9</v>
      </c>
      <c r="L265" s="70">
        <v>15</v>
      </c>
      <c r="M265" s="70">
        <v>0</v>
      </c>
      <c r="N265" s="70">
        <v>0</v>
      </c>
      <c r="O265" s="70">
        <v>0</v>
      </c>
      <c r="P265" s="70">
        <v>0</v>
      </c>
    </row>
    <row r="266" spans="1:16">
      <c r="A266" s="67" t="s">
        <v>364</v>
      </c>
      <c r="B266" s="70"/>
      <c r="C266" s="70"/>
      <c r="D266" s="70">
        <v>14</v>
      </c>
      <c r="E266" s="70">
        <v>28</v>
      </c>
      <c r="F266" s="70">
        <v>620</v>
      </c>
      <c r="G266" s="70">
        <v>662</v>
      </c>
      <c r="H266" s="70">
        <v>53</v>
      </c>
      <c r="I266" s="70">
        <v>0</v>
      </c>
      <c r="J266" s="70">
        <v>0</v>
      </c>
      <c r="K266" s="70">
        <v>3</v>
      </c>
      <c r="L266" s="70">
        <v>3</v>
      </c>
      <c r="M266" s="70">
        <v>0</v>
      </c>
      <c r="N266" s="70">
        <v>0</v>
      </c>
      <c r="O266" s="70">
        <v>0</v>
      </c>
      <c r="P266" s="70">
        <v>0</v>
      </c>
    </row>
    <row r="267" spans="1:16">
      <c r="A267" s="67" t="s">
        <v>365</v>
      </c>
      <c r="B267" s="70"/>
      <c r="C267" s="70"/>
      <c r="D267" s="70">
        <v>37</v>
      </c>
      <c r="E267" s="70">
        <v>116</v>
      </c>
      <c r="F267" s="70">
        <v>1507</v>
      </c>
      <c r="G267" s="70">
        <v>1660</v>
      </c>
      <c r="H267" s="70">
        <v>32</v>
      </c>
      <c r="I267" s="70">
        <v>1</v>
      </c>
      <c r="J267" s="70">
        <v>2</v>
      </c>
      <c r="K267" s="70">
        <v>3</v>
      </c>
      <c r="L267" s="70">
        <v>6</v>
      </c>
      <c r="M267" s="70">
        <v>0</v>
      </c>
      <c r="N267" s="70">
        <v>0</v>
      </c>
      <c r="O267" s="70">
        <v>0</v>
      </c>
      <c r="P267" s="70">
        <v>0</v>
      </c>
    </row>
    <row r="268" spans="1:16">
      <c r="A268" s="67" t="s">
        <v>366</v>
      </c>
      <c r="B268" s="70"/>
      <c r="C268" s="70"/>
      <c r="D268" s="70">
        <v>51</v>
      </c>
      <c r="E268" s="70">
        <v>162</v>
      </c>
      <c r="F268" s="70">
        <v>2703</v>
      </c>
      <c r="G268" s="70">
        <v>2916</v>
      </c>
      <c r="H268" s="70">
        <v>124</v>
      </c>
      <c r="I268" s="70">
        <v>1</v>
      </c>
      <c r="J268" s="70">
        <v>3</v>
      </c>
      <c r="K268" s="70">
        <v>5</v>
      </c>
      <c r="L268" s="70">
        <v>9</v>
      </c>
      <c r="M268" s="70">
        <v>0</v>
      </c>
      <c r="N268" s="70">
        <v>0</v>
      </c>
      <c r="O268" s="70">
        <v>0</v>
      </c>
      <c r="P268" s="70">
        <v>1</v>
      </c>
    </row>
    <row r="269" spans="1:16">
      <c r="A269" s="67" t="s">
        <v>367</v>
      </c>
      <c r="B269" s="70"/>
      <c r="C269" s="70"/>
      <c r="D269" s="70">
        <v>48</v>
      </c>
      <c r="E269" s="70">
        <v>113</v>
      </c>
      <c r="F269" s="70">
        <v>1419</v>
      </c>
      <c r="G269" s="70">
        <v>1580</v>
      </c>
      <c r="H269" s="70">
        <v>56</v>
      </c>
      <c r="I269" s="70">
        <v>1</v>
      </c>
      <c r="J269" s="70">
        <v>2</v>
      </c>
      <c r="K269" s="70">
        <v>3</v>
      </c>
      <c r="L269" s="70">
        <v>6</v>
      </c>
      <c r="M269" s="70">
        <v>0</v>
      </c>
      <c r="N269" s="70">
        <v>0</v>
      </c>
      <c r="O269" s="70">
        <v>1</v>
      </c>
      <c r="P269" s="70">
        <v>0</v>
      </c>
    </row>
    <row r="270" spans="1:16">
      <c r="A270" s="67" t="s">
        <v>369</v>
      </c>
      <c r="B270" s="70"/>
      <c r="C270" s="70"/>
      <c r="D270" s="70">
        <v>6</v>
      </c>
      <c r="E270" s="70">
        <v>29</v>
      </c>
      <c r="F270" s="70">
        <v>830</v>
      </c>
      <c r="G270" s="70">
        <v>865</v>
      </c>
      <c r="H270" s="70">
        <v>13</v>
      </c>
      <c r="I270" s="70">
        <v>0</v>
      </c>
      <c r="J270" s="70">
        <v>1</v>
      </c>
      <c r="K270" s="70">
        <v>5</v>
      </c>
      <c r="L270" s="70">
        <v>6</v>
      </c>
      <c r="M270" s="70">
        <v>0</v>
      </c>
      <c r="N270" s="70">
        <v>0</v>
      </c>
      <c r="O270" s="70">
        <v>0</v>
      </c>
      <c r="P270" s="70">
        <v>0</v>
      </c>
    </row>
    <row r="271" spans="1:16">
      <c r="A271" s="67" t="s">
        <v>370</v>
      </c>
      <c r="B271" s="70"/>
      <c r="C271" s="70"/>
      <c r="D271" s="70">
        <v>28</v>
      </c>
      <c r="E271" s="70">
        <v>98</v>
      </c>
      <c r="F271" s="70">
        <v>1721</v>
      </c>
      <c r="G271" s="70">
        <v>1847</v>
      </c>
      <c r="H271" s="70">
        <v>146</v>
      </c>
      <c r="I271" s="70">
        <v>0</v>
      </c>
      <c r="J271" s="70">
        <v>0</v>
      </c>
      <c r="K271" s="70">
        <v>1</v>
      </c>
      <c r="L271" s="70">
        <v>1</v>
      </c>
      <c r="M271" s="70">
        <v>0</v>
      </c>
      <c r="N271" s="70">
        <v>0</v>
      </c>
      <c r="O271" s="70">
        <v>0</v>
      </c>
      <c r="P271" s="70">
        <v>2</v>
      </c>
    </row>
    <row r="272" spans="1:16">
      <c r="A272" s="67" t="s">
        <v>371</v>
      </c>
      <c r="B272" s="70"/>
      <c r="C272" s="70"/>
      <c r="D272" s="70">
        <v>63</v>
      </c>
      <c r="E272" s="70">
        <v>161</v>
      </c>
      <c r="F272" s="70">
        <v>2018</v>
      </c>
      <c r="G272" s="70">
        <v>2242</v>
      </c>
      <c r="H272" s="70">
        <v>734</v>
      </c>
      <c r="I272" s="70">
        <v>2</v>
      </c>
      <c r="J272" s="70">
        <v>1</v>
      </c>
      <c r="K272" s="70">
        <v>5</v>
      </c>
      <c r="L272" s="70">
        <v>8</v>
      </c>
      <c r="M272" s="70">
        <v>1</v>
      </c>
      <c r="N272" s="70">
        <v>0</v>
      </c>
      <c r="O272" s="70">
        <v>0</v>
      </c>
      <c r="P272" s="70">
        <v>0</v>
      </c>
    </row>
    <row r="273" spans="1:16">
      <c r="A273" s="67" t="s">
        <v>372</v>
      </c>
      <c r="B273" s="70"/>
      <c r="C273" s="70"/>
      <c r="D273" s="70">
        <v>149</v>
      </c>
      <c r="E273" s="70">
        <v>268</v>
      </c>
      <c r="F273" s="70">
        <v>3873</v>
      </c>
      <c r="G273" s="70">
        <v>4290</v>
      </c>
      <c r="H273" s="70">
        <v>428</v>
      </c>
      <c r="I273" s="70">
        <v>3</v>
      </c>
      <c r="J273" s="70">
        <v>7</v>
      </c>
      <c r="K273" s="70">
        <v>7</v>
      </c>
      <c r="L273" s="70">
        <v>17</v>
      </c>
      <c r="M273" s="70">
        <v>1</v>
      </c>
      <c r="N273" s="70">
        <v>0</v>
      </c>
      <c r="O273" s="70">
        <v>0</v>
      </c>
      <c r="P273" s="70">
        <v>2</v>
      </c>
    </row>
    <row r="274" spans="1:16">
      <c r="A274" s="67" t="s">
        <v>373</v>
      </c>
      <c r="B274" s="70"/>
      <c r="C274" s="70"/>
      <c r="D274" s="70">
        <v>34</v>
      </c>
      <c r="E274" s="70">
        <v>102</v>
      </c>
      <c r="F274" s="70">
        <v>1116</v>
      </c>
      <c r="G274" s="70">
        <v>1252</v>
      </c>
      <c r="H274" s="70">
        <v>203</v>
      </c>
      <c r="I274" s="70">
        <v>0</v>
      </c>
      <c r="J274" s="70">
        <v>1</v>
      </c>
      <c r="K274" s="70">
        <v>4</v>
      </c>
      <c r="L274" s="70">
        <v>5</v>
      </c>
      <c r="M274" s="70">
        <v>0</v>
      </c>
      <c r="N274" s="70">
        <v>0</v>
      </c>
      <c r="O274" s="70">
        <v>0</v>
      </c>
      <c r="P274" s="70">
        <v>0</v>
      </c>
    </row>
    <row r="275" spans="1:16">
      <c r="A275" s="67" t="s">
        <v>374</v>
      </c>
      <c r="B275" s="70"/>
      <c r="C275" s="70"/>
      <c r="D275" s="70">
        <v>6</v>
      </c>
      <c r="E275" s="70">
        <v>33</v>
      </c>
      <c r="F275" s="70">
        <v>767</v>
      </c>
      <c r="G275" s="70">
        <v>806</v>
      </c>
      <c r="H275" s="70">
        <v>25</v>
      </c>
      <c r="I275" s="70">
        <v>0</v>
      </c>
      <c r="J275" s="70">
        <v>0</v>
      </c>
      <c r="K275" s="70">
        <v>0</v>
      </c>
      <c r="L275" s="70">
        <v>0</v>
      </c>
      <c r="M275" s="70">
        <v>1</v>
      </c>
      <c r="N275" s="70">
        <v>0</v>
      </c>
      <c r="O275" s="70">
        <v>0</v>
      </c>
      <c r="P275" s="70">
        <v>0</v>
      </c>
    </row>
    <row r="276" spans="1:16">
      <c r="A276" s="67" t="s">
        <v>375</v>
      </c>
      <c r="B276" s="70"/>
      <c r="C276" s="70"/>
      <c r="D276" s="70">
        <v>282</v>
      </c>
      <c r="E276" s="70">
        <v>699</v>
      </c>
      <c r="F276" s="70">
        <v>11324</v>
      </c>
      <c r="G276" s="70">
        <v>12305</v>
      </c>
      <c r="H276" s="70">
        <v>1311</v>
      </c>
      <c r="I276" s="70">
        <v>6</v>
      </c>
      <c r="J276" s="70">
        <v>10</v>
      </c>
      <c r="K276" s="70">
        <v>25</v>
      </c>
      <c r="L276" s="70">
        <v>41</v>
      </c>
      <c r="M276" s="70">
        <v>1</v>
      </c>
      <c r="N276" s="70">
        <v>0</v>
      </c>
      <c r="O276" s="70">
        <v>1</v>
      </c>
      <c r="P276" s="70">
        <v>0</v>
      </c>
    </row>
    <row r="277" spans="1:16">
      <c r="A277" s="67" t="s">
        <v>378</v>
      </c>
      <c r="B277" s="70"/>
      <c r="C277" s="70"/>
      <c r="D277" s="70">
        <v>23</v>
      </c>
      <c r="E277" s="70">
        <v>108</v>
      </c>
      <c r="F277" s="70">
        <v>1375</v>
      </c>
      <c r="G277" s="70">
        <v>1506</v>
      </c>
      <c r="H277" s="70">
        <v>14</v>
      </c>
      <c r="I277" s="70">
        <v>0</v>
      </c>
      <c r="J277" s="70">
        <v>4</v>
      </c>
      <c r="K277" s="70">
        <v>11</v>
      </c>
      <c r="L277" s="70">
        <v>15</v>
      </c>
      <c r="M277" s="70">
        <v>0</v>
      </c>
      <c r="N277" s="70">
        <v>0</v>
      </c>
      <c r="O277" s="70">
        <v>0</v>
      </c>
      <c r="P277" s="70">
        <v>0</v>
      </c>
    </row>
    <row r="278" spans="1:16">
      <c r="A278" s="67" t="s">
        <v>380</v>
      </c>
      <c r="B278" s="70"/>
      <c r="C278" s="70"/>
      <c r="D278" s="70">
        <v>7</v>
      </c>
      <c r="E278" s="70">
        <v>26</v>
      </c>
      <c r="F278" s="70">
        <v>449</v>
      </c>
      <c r="G278" s="70">
        <v>482</v>
      </c>
      <c r="H278" s="70">
        <v>14</v>
      </c>
      <c r="I278" s="70">
        <v>1</v>
      </c>
      <c r="J278" s="70">
        <v>1</v>
      </c>
      <c r="K278" s="70">
        <v>0</v>
      </c>
      <c r="L278" s="70">
        <v>2</v>
      </c>
      <c r="M278" s="70">
        <v>0</v>
      </c>
      <c r="N278" s="70">
        <v>0</v>
      </c>
      <c r="O278" s="70">
        <v>0</v>
      </c>
      <c r="P278" s="70">
        <v>0</v>
      </c>
    </row>
    <row r="279" spans="1:16">
      <c r="A279" s="67" t="s">
        <v>382</v>
      </c>
      <c r="B279" s="70"/>
      <c r="C279" s="70"/>
      <c r="D279" s="70">
        <v>0</v>
      </c>
      <c r="E279" s="70">
        <v>8</v>
      </c>
      <c r="F279" s="70">
        <v>66</v>
      </c>
      <c r="G279" s="70">
        <v>74</v>
      </c>
      <c r="H279" s="70">
        <v>4</v>
      </c>
      <c r="I279" s="70">
        <v>0</v>
      </c>
      <c r="J279" s="70">
        <v>0</v>
      </c>
      <c r="K279" s="70">
        <v>0</v>
      </c>
      <c r="L279" s="70">
        <v>0</v>
      </c>
      <c r="M279" s="70">
        <v>0</v>
      </c>
      <c r="N279" s="70">
        <v>0</v>
      </c>
      <c r="O279" s="70">
        <v>0</v>
      </c>
      <c r="P279" s="70">
        <v>0</v>
      </c>
    </row>
    <row r="280" spans="1:16">
      <c r="A280" s="67" t="s">
        <v>384</v>
      </c>
      <c r="B280" s="70"/>
      <c r="C280" s="70"/>
      <c r="D280" s="70">
        <v>1</v>
      </c>
      <c r="E280" s="70">
        <v>18</v>
      </c>
      <c r="F280" s="70">
        <v>187</v>
      </c>
      <c r="G280" s="70">
        <v>206</v>
      </c>
      <c r="H280" s="70">
        <v>5</v>
      </c>
      <c r="I280" s="70">
        <v>0</v>
      </c>
      <c r="J280" s="70">
        <v>3</v>
      </c>
      <c r="K280" s="70">
        <v>2</v>
      </c>
      <c r="L280" s="70">
        <v>5</v>
      </c>
      <c r="M280" s="70">
        <v>0</v>
      </c>
      <c r="N280" s="70">
        <v>0</v>
      </c>
      <c r="O280" s="70">
        <v>0</v>
      </c>
      <c r="P280" s="70">
        <v>0</v>
      </c>
    </row>
    <row r="281" spans="1:16">
      <c r="A281" s="67" t="s">
        <v>386</v>
      </c>
      <c r="B281" s="70"/>
      <c r="C281" s="70"/>
      <c r="D281" s="70">
        <v>2</v>
      </c>
      <c r="E281" s="70">
        <v>23</v>
      </c>
      <c r="F281" s="70">
        <v>351</v>
      </c>
      <c r="G281" s="70">
        <v>376</v>
      </c>
      <c r="H281" s="70">
        <v>4</v>
      </c>
      <c r="I281" s="70">
        <v>0</v>
      </c>
      <c r="J281" s="70">
        <v>1</v>
      </c>
      <c r="K281" s="70">
        <v>1</v>
      </c>
      <c r="L281" s="70">
        <v>2</v>
      </c>
      <c r="M281" s="70">
        <v>0</v>
      </c>
      <c r="N281" s="70">
        <v>0</v>
      </c>
      <c r="O281" s="70">
        <v>0</v>
      </c>
      <c r="P281" s="70">
        <v>0</v>
      </c>
    </row>
    <row r="282" spans="1:16">
      <c r="A282" s="67" t="s">
        <v>387</v>
      </c>
      <c r="B282" s="70"/>
      <c r="C282" s="70"/>
      <c r="D282" s="70">
        <v>127</v>
      </c>
      <c r="E282" s="70">
        <v>357</v>
      </c>
      <c r="F282" s="70">
        <v>5412</v>
      </c>
      <c r="G282" s="70">
        <v>5896</v>
      </c>
      <c r="H282" s="70">
        <v>265</v>
      </c>
      <c r="I282" s="70">
        <v>0</v>
      </c>
      <c r="J282" s="70">
        <v>11</v>
      </c>
      <c r="K282" s="70">
        <v>14</v>
      </c>
      <c r="L282" s="70">
        <v>25</v>
      </c>
      <c r="M282" s="70">
        <v>0</v>
      </c>
      <c r="N282" s="70">
        <v>0</v>
      </c>
      <c r="O282" s="70">
        <v>0</v>
      </c>
      <c r="P282" s="70">
        <v>0</v>
      </c>
    </row>
    <row r="283" spans="1:16">
      <c r="A283" s="67" t="s">
        <v>389</v>
      </c>
      <c r="B283" s="70"/>
      <c r="C283" s="70"/>
      <c r="D283" s="70">
        <v>19</v>
      </c>
      <c r="E283" s="70">
        <v>24</v>
      </c>
      <c r="F283" s="70">
        <v>268</v>
      </c>
      <c r="G283" s="70">
        <v>311</v>
      </c>
      <c r="H283" s="70">
        <v>10</v>
      </c>
      <c r="I283" s="70">
        <v>1</v>
      </c>
      <c r="J283" s="70">
        <v>1</v>
      </c>
      <c r="K283" s="70">
        <v>2</v>
      </c>
      <c r="L283" s="70">
        <v>4</v>
      </c>
      <c r="M283" s="70">
        <v>0</v>
      </c>
      <c r="N283" s="70">
        <v>0</v>
      </c>
      <c r="O283" s="70">
        <v>0</v>
      </c>
      <c r="P283" s="70">
        <v>0</v>
      </c>
    </row>
    <row r="284" spans="1:16">
      <c r="A284" s="67" t="s">
        <v>391</v>
      </c>
      <c r="B284" s="70"/>
      <c r="C284" s="70"/>
      <c r="D284" s="70">
        <v>6</v>
      </c>
      <c r="E284" s="70">
        <v>20</v>
      </c>
      <c r="F284" s="70">
        <v>240</v>
      </c>
      <c r="G284" s="70">
        <v>266</v>
      </c>
      <c r="H284" s="70">
        <v>12</v>
      </c>
      <c r="I284" s="70">
        <v>1</v>
      </c>
      <c r="J284" s="70">
        <v>0</v>
      </c>
      <c r="K284" s="70">
        <v>1</v>
      </c>
      <c r="L284" s="70">
        <v>2</v>
      </c>
      <c r="M284" s="70">
        <v>0</v>
      </c>
      <c r="N284" s="70">
        <v>0</v>
      </c>
      <c r="O284" s="70">
        <v>0</v>
      </c>
      <c r="P284" s="70">
        <v>0</v>
      </c>
    </row>
    <row r="285" spans="1:16">
      <c r="A285" s="67" t="s">
        <v>392</v>
      </c>
      <c r="B285" s="70"/>
      <c r="C285" s="70"/>
      <c r="D285" s="70">
        <v>11</v>
      </c>
      <c r="E285" s="70">
        <v>66</v>
      </c>
      <c r="F285" s="70">
        <v>819</v>
      </c>
      <c r="G285" s="70">
        <v>896</v>
      </c>
      <c r="H285" s="70">
        <v>58</v>
      </c>
      <c r="I285" s="70">
        <v>0</v>
      </c>
      <c r="J285" s="70">
        <v>0</v>
      </c>
      <c r="K285" s="70">
        <v>1</v>
      </c>
      <c r="L285" s="70">
        <v>1</v>
      </c>
      <c r="M285" s="70">
        <v>0</v>
      </c>
      <c r="N285" s="70">
        <v>0</v>
      </c>
      <c r="O285" s="70">
        <v>0</v>
      </c>
      <c r="P285" s="70">
        <v>0</v>
      </c>
    </row>
    <row r="286" spans="1:16">
      <c r="A286" s="67" t="s">
        <v>393</v>
      </c>
      <c r="B286" s="70"/>
      <c r="C286" s="70"/>
      <c r="D286" s="70">
        <v>12</v>
      </c>
      <c r="E286" s="70">
        <v>63</v>
      </c>
      <c r="F286" s="70">
        <v>684</v>
      </c>
      <c r="G286" s="70">
        <v>759</v>
      </c>
      <c r="H286" s="70">
        <v>16</v>
      </c>
      <c r="I286" s="70">
        <v>0</v>
      </c>
      <c r="J286" s="70">
        <v>0</v>
      </c>
      <c r="K286" s="70">
        <v>1</v>
      </c>
      <c r="L286" s="70">
        <v>1</v>
      </c>
      <c r="M286" s="70">
        <v>0</v>
      </c>
      <c r="N286" s="70">
        <v>0</v>
      </c>
      <c r="O286" s="70">
        <v>0</v>
      </c>
      <c r="P286" s="70">
        <v>0</v>
      </c>
    </row>
    <row r="287" spans="1:16">
      <c r="A287" s="67" t="s">
        <v>394</v>
      </c>
      <c r="B287" s="70"/>
      <c r="C287" s="70"/>
      <c r="D287" s="70">
        <v>34</v>
      </c>
      <c r="E287" s="70">
        <v>86</v>
      </c>
      <c r="F287" s="70">
        <v>1769</v>
      </c>
      <c r="G287" s="70">
        <v>1889</v>
      </c>
      <c r="H287" s="70">
        <v>52</v>
      </c>
      <c r="I287" s="70">
        <v>1</v>
      </c>
      <c r="J287" s="70">
        <v>2</v>
      </c>
      <c r="K287" s="70">
        <v>3</v>
      </c>
      <c r="L287" s="70">
        <v>6</v>
      </c>
      <c r="M287" s="70">
        <v>0</v>
      </c>
      <c r="N287" s="70">
        <v>0</v>
      </c>
      <c r="O287" s="70">
        <v>1</v>
      </c>
      <c r="P287" s="70">
        <v>0</v>
      </c>
    </row>
    <row r="288" spans="1:16">
      <c r="A288" s="67" t="s">
        <v>395</v>
      </c>
      <c r="B288" s="70"/>
      <c r="C288" s="70"/>
      <c r="D288" s="70">
        <v>3</v>
      </c>
      <c r="E288" s="70">
        <v>24</v>
      </c>
      <c r="F288" s="70">
        <v>336</v>
      </c>
      <c r="G288" s="70">
        <v>363</v>
      </c>
      <c r="H288" s="70">
        <v>13</v>
      </c>
      <c r="I288" s="70">
        <v>0</v>
      </c>
      <c r="J288" s="70">
        <v>0</v>
      </c>
      <c r="K288" s="70">
        <v>2</v>
      </c>
      <c r="L288" s="70">
        <v>2</v>
      </c>
      <c r="M288" s="70">
        <v>0</v>
      </c>
      <c r="N288" s="70">
        <v>0</v>
      </c>
      <c r="O288" s="70">
        <v>1</v>
      </c>
      <c r="P288" s="70">
        <v>0</v>
      </c>
    </row>
    <row r="289" spans="1:16">
      <c r="A289" s="67" t="s">
        <v>397</v>
      </c>
      <c r="B289" s="70"/>
      <c r="C289" s="70"/>
      <c r="D289" s="70">
        <v>7</v>
      </c>
      <c r="E289" s="70">
        <v>54</v>
      </c>
      <c r="F289" s="70">
        <v>521</v>
      </c>
      <c r="G289" s="70">
        <v>582</v>
      </c>
      <c r="H289" s="70">
        <v>28</v>
      </c>
      <c r="I289" s="70">
        <v>0</v>
      </c>
      <c r="J289" s="70">
        <v>3</v>
      </c>
      <c r="K289" s="70">
        <v>0</v>
      </c>
      <c r="L289" s="70">
        <v>3</v>
      </c>
      <c r="M289" s="70">
        <v>0</v>
      </c>
      <c r="N289" s="70">
        <v>0</v>
      </c>
      <c r="O289" s="70">
        <v>0</v>
      </c>
      <c r="P289" s="70">
        <v>0</v>
      </c>
    </row>
    <row r="290" spans="1:16">
      <c r="A290" s="67" t="s">
        <v>398</v>
      </c>
      <c r="B290" s="70"/>
      <c r="C290" s="70"/>
      <c r="D290" s="70">
        <v>3</v>
      </c>
      <c r="E290" s="70">
        <v>8</v>
      </c>
      <c r="F290" s="70">
        <v>81</v>
      </c>
      <c r="G290" s="70">
        <v>92</v>
      </c>
      <c r="H290" s="70">
        <v>2</v>
      </c>
      <c r="I290" s="70">
        <v>0</v>
      </c>
      <c r="J290" s="70">
        <v>1</v>
      </c>
      <c r="K290" s="70">
        <v>1</v>
      </c>
      <c r="L290" s="70">
        <v>2</v>
      </c>
      <c r="M290" s="70">
        <v>0</v>
      </c>
      <c r="N290" s="70">
        <v>0</v>
      </c>
      <c r="O290" s="70">
        <v>0</v>
      </c>
      <c r="P290" s="70">
        <v>0</v>
      </c>
    </row>
    <row r="291" spans="1:16">
      <c r="A291" s="67" t="s">
        <v>399</v>
      </c>
      <c r="B291" s="70"/>
      <c r="C291" s="70"/>
      <c r="D291" s="70">
        <v>1</v>
      </c>
      <c r="E291" s="70">
        <v>10</v>
      </c>
      <c r="F291" s="70">
        <v>151</v>
      </c>
      <c r="G291" s="70">
        <v>162</v>
      </c>
      <c r="H291" s="70">
        <v>8</v>
      </c>
      <c r="I291" s="70">
        <v>0</v>
      </c>
      <c r="J291" s="70">
        <v>0</v>
      </c>
      <c r="K291" s="70">
        <v>0</v>
      </c>
      <c r="L291" s="70">
        <v>0</v>
      </c>
      <c r="M291" s="70">
        <v>0</v>
      </c>
      <c r="N291" s="70">
        <v>0</v>
      </c>
      <c r="O291" s="70">
        <v>0</v>
      </c>
      <c r="P291" s="70">
        <v>0</v>
      </c>
    </row>
    <row r="292" spans="1:16">
      <c r="A292" s="67" t="s">
        <v>400</v>
      </c>
      <c r="B292" s="70"/>
      <c r="C292" s="70"/>
      <c r="D292" s="70">
        <v>7</v>
      </c>
      <c r="E292" s="70">
        <v>44</v>
      </c>
      <c r="F292" s="70">
        <v>458</v>
      </c>
      <c r="G292" s="70">
        <v>509</v>
      </c>
      <c r="H292" s="70">
        <v>27</v>
      </c>
      <c r="I292" s="70">
        <v>0</v>
      </c>
      <c r="J292" s="70">
        <v>1</v>
      </c>
      <c r="K292" s="70">
        <v>4</v>
      </c>
      <c r="L292" s="70">
        <v>5</v>
      </c>
      <c r="M292" s="70">
        <v>0</v>
      </c>
      <c r="N292" s="70">
        <v>0</v>
      </c>
      <c r="O292" s="70">
        <v>0</v>
      </c>
      <c r="P292" s="70">
        <v>0</v>
      </c>
    </row>
    <row r="293" spans="1:16">
      <c r="A293" s="67" t="s">
        <v>402</v>
      </c>
      <c r="B293" s="70"/>
      <c r="C293" s="70"/>
      <c r="D293" s="70">
        <v>2</v>
      </c>
      <c r="E293" s="70">
        <v>8</v>
      </c>
      <c r="F293" s="70">
        <v>194</v>
      </c>
      <c r="G293" s="70">
        <v>204</v>
      </c>
      <c r="H293" s="70">
        <v>7</v>
      </c>
      <c r="I293" s="70">
        <v>0</v>
      </c>
      <c r="J293" s="70">
        <v>0</v>
      </c>
      <c r="K293" s="70">
        <v>5</v>
      </c>
      <c r="L293" s="70">
        <v>5</v>
      </c>
      <c r="M293" s="70">
        <v>0</v>
      </c>
      <c r="N293" s="70">
        <v>0</v>
      </c>
      <c r="O293" s="70">
        <v>0</v>
      </c>
      <c r="P293" s="70">
        <v>0</v>
      </c>
    </row>
    <row r="294" spans="1:16">
      <c r="A294" s="67" t="s">
        <v>403</v>
      </c>
      <c r="B294" s="70"/>
      <c r="C294" s="70"/>
      <c r="D294" s="70">
        <v>121</v>
      </c>
      <c r="E294" s="70">
        <v>488</v>
      </c>
      <c r="F294" s="70">
        <v>6291</v>
      </c>
      <c r="G294" s="70">
        <v>6900</v>
      </c>
      <c r="H294" s="70">
        <v>437</v>
      </c>
      <c r="I294" s="70">
        <v>1</v>
      </c>
      <c r="J294" s="70">
        <v>6</v>
      </c>
      <c r="K294" s="70">
        <v>27</v>
      </c>
      <c r="L294" s="70">
        <v>34</v>
      </c>
      <c r="M294" s="70">
        <v>2</v>
      </c>
      <c r="N294" s="70">
        <v>1</v>
      </c>
      <c r="O294" s="70">
        <v>1</v>
      </c>
      <c r="P294" s="70">
        <v>0</v>
      </c>
    </row>
    <row r="295" spans="1:16">
      <c r="A295" s="67" t="s">
        <v>405</v>
      </c>
      <c r="B295" s="70"/>
      <c r="C295" s="70"/>
      <c r="D295" s="70">
        <v>12</v>
      </c>
      <c r="E295" s="70">
        <v>39</v>
      </c>
      <c r="F295" s="70">
        <v>327</v>
      </c>
      <c r="G295" s="70">
        <v>378</v>
      </c>
      <c r="H295" s="70">
        <v>15</v>
      </c>
      <c r="I295" s="70">
        <v>0</v>
      </c>
      <c r="J295" s="70">
        <v>2</v>
      </c>
      <c r="K295" s="70">
        <v>0</v>
      </c>
      <c r="L295" s="70">
        <v>2</v>
      </c>
      <c r="M295" s="70">
        <v>0</v>
      </c>
      <c r="N295" s="70">
        <v>0</v>
      </c>
      <c r="O295" s="70">
        <v>0</v>
      </c>
      <c r="P295" s="70">
        <v>0</v>
      </c>
    </row>
    <row r="296" spans="1:16">
      <c r="A296" s="67" t="s">
        <v>406</v>
      </c>
      <c r="B296" s="70"/>
      <c r="C296" s="70"/>
      <c r="D296" s="70">
        <v>15</v>
      </c>
      <c r="E296" s="70">
        <v>42</v>
      </c>
      <c r="F296" s="70">
        <v>598</v>
      </c>
      <c r="G296" s="70">
        <v>655</v>
      </c>
      <c r="H296" s="70">
        <v>24</v>
      </c>
      <c r="I296" s="70">
        <v>0</v>
      </c>
      <c r="J296" s="70">
        <v>3</v>
      </c>
      <c r="K296" s="70">
        <v>2</v>
      </c>
      <c r="L296" s="70">
        <v>5</v>
      </c>
      <c r="M296" s="70">
        <v>0</v>
      </c>
      <c r="N296" s="70">
        <v>0</v>
      </c>
      <c r="O296" s="70">
        <v>0</v>
      </c>
      <c r="P296" s="70">
        <v>0</v>
      </c>
    </row>
    <row r="297" spans="1:16">
      <c r="A297" s="67" t="s">
        <v>407</v>
      </c>
      <c r="B297" s="70"/>
      <c r="C297" s="70"/>
      <c r="D297" s="70">
        <v>23</v>
      </c>
      <c r="E297" s="70">
        <v>69</v>
      </c>
      <c r="F297" s="70">
        <v>742</v>
      </c>
      <c r="G297" s="70">
        <v>834</v>
      </c>
      <c r="H297" s="70">
        <v>43</v>
      </c>
      <c r="I297" s="70">
        <v>2</v>
      </c>
      <c r="J297" s="70">
        <v>1</v>
      </c>
      <c r="K297" s="70">
        <v>1</v>
      </c>
      <c r="L297" s="70">
        <v>4</v>
      </c>
      <c r="M297" s="70">
        <v>0</v>
      </c>
      <c r="N297" s="70">
        <v>0</v>
      </c>
      <c r="O297" s="70">
        <v>1</v>
      </c>
      <c r="P297" s="70">
        <v>0</v>
      </c>
    </row>
    <row r="298" spans="1:16">
      <c r="A298" s="67" t="s">
        <v>408</v>
      </c>
      <c r="B298" s="70"/>
      <c r="C298" s="70"/>
      <c r="D298" s="70">
        <v>10</v>
      </c>
      <c r="E298" s="70">
        <v>75</v>
      </c>
      <c r="F298" s="70">
        <v>1249</v>
      </c>
      <c r="G298" s="70">
        <v>1334</v>
      </c>
      <c r="H298" s="70">
        <v>118</v>
      </c>
      <c r="I298" s="70">
        <v>2</v>
      </c>
      <c r="J298" s="70">
        <v>0</v>
      </c>
      <c r="K298" s="70">
        <v>0</v>
      </c>
      <c r="L298" s="70">
        <v>2</v>
      </c>
      <c r="M298" s="70">
        <v>0</v>
      </c>
      <c r="N298" s="70">
        <v>0</v>
      </c>
      <c r="O298" s="70">
        <v>0</v>
      </c>
      <c r="P298" s="70">
        <v>0</v>
      </c>
    </row>
    <row r="299" spans="1:16">
      <c r="A299" s="67" t="s">
        <v>409</v>
      </c>
      <c r="B299" s="70"/>
      <c r="C299" s="70"/>
      <c r="D299" s="70">
        <v>65</v>
      </c>
      <c r="E299" s="70">
        <v>165</v>
      </c>
      <c r="F299" s="70">
        <v>3108</v>
      </c>
      <c r="G299" s="70">
        <v>3338</v>
      </c>
      <c r="H299" s="70">
        <v>84</v>
      </c>
      <c r="I299" s="70">
        <v>1</v>
      </c>
      <c r="J299" s="70">
        <v>6</v>
      </c>
      <c r="K299" s="70">
        <v>4</v>
      </c>
      <c r="L299" s="70">
        <v>11</v>
      </c>
      <c r="M299" s="70">
        <v>0</v>
      </c>
      <c r="N299" s="70">
        <v>0</v>
      </c>
      <c r="O299" s="70">
        <v>1</v>
      </c>
      <c r="P299" s="70">
        <v>0</v>
      </c>
    </row>
    <row r="300" spans="1:16">
      <c r="A300" s="67" t="s">
        <v>410</v>
      </c>
      <c r="B300" s="70"/>
      <c r="C300" s="70"/>
      <c r="D300" s="70">
        <v>3</v>
      </c>
      <c r="E300" s="70">
        <v>5</v>
      </c>
      <c r="F300" s="70">
        <v>130</v>
      </c>
      <c r="G300" s="70">
        <v>138</v>
      </c>
      <c r="H300" s="70">
        <v>3</v>
      </c>
      <c r="I300" s="70">
        <v>0</v>
      </c>
      <c r="J300" s="70">
        <v>0</v>
      </c>
      <c r="K300" s="70">
        <v>0</v>
      </c>
      <c r="L300" s="70">
        <v>0</v>
      </c>
      <c r="M300" s="70">
        <v>0</v>
      </c>
      <c r="N300" s="70">
        <v>0</v>
      </c>
      <c r="O300" s="70">
        <v>0</v>
      </c>
      <c r="P300" s="70">
        <v>0</v>
      </c>
    </row>
    <row r="301" spans="1:16">
      <c r="A301" s="67" t="s">
        <v>412</v>
      </c>
      <c r="B301" s="70"/>
      <c r="C301" s="70"/>
      <c r="D301" s="70">
        <v>12</v>
      </c>
      <c r="E301" s="70">
        <v>52</v>
      </c>
      <c r="F301" s="70">
        <v>725</v>
      </c>
      <c r="G301" s="70">
        <v>789</v>
      </c>
      <c r="H301" s="70">
        <v>28</v>
      </c>
      <c r="I301" s="70">
        <v>0</v>
      </c>
      <c r="J301" s="70">
        <v>0</v>
      </c>
      <c r="K301" s="70">
        <v>3</v>
      </c>
      <c r="L301" s="70">
        <v>3</v>
      </c>
      <c r="M301" s="70">
        <v>1</v>
      </c>
      <c r="N301" s="70">
        <v>0</v>
      </c>
      <c r="O301" s="70">
        <v>0</v>
      </c>
      <c r="P301" s="70">
        <v>0</v>
      </c>
    </row>
    <row r="302" spans="1:16">
      <c r="A302" s="67" t="s">
        <v>414</v>
      </c>
      <c r="B302" s="70"/>
      <c r="C302" s="70"/>
      <c r="D302" s="70">
        <v>0</v>
      </c>
      <c r="E302" s="70">
        <v>5</v>
      </c>
      <c r="F302" s="70">
        <v>157</v>
      </c>
      <c r="G302" s="70">
        <v>162</v>
      </c>
      <c r="H302" s="70">
        <v>5</v>
      </c>
      <c r="I302" s="70">
        <v>0</v>
      </c>
      <c r="J302" s="70">
        <v>0</v>
      </c>
      <c r="K302" s="70">
        <v>3</v>
      </c>
      <c r="L302" s="70">
        <v>3</v>
      </c>
      <c r="M302" s="70">
        <v>0</v>
      </c>
      <c r="N302" s="70">
        <v>0</v>
      </c>
      <c r="O302" s="70">
        <v>0</v>
      </c>
      <c r="P302" s="70">
        <v>0</v>
      </c>
    </row>
    <row r="303" spans="1:16">
      <c r="A303" s="67" t="s">
        <v>415</v>
      </c>
      <c r="B303" s="70"/>
      <c r="C303" s="70"/>
      <c r="D303" s="70">
        <v>30</v>
      </c>
      <c r="E303" s="70">
        <v>86</v>
      </c>
      <c r="F303" s="70">
        <v>1373</v>
      </c>
      <c r="G303" s="70">
        <v>1489</v>
      </c>
      <c r="H303" s="70">
        <v>40</v>
      </c>
      <c r="I303" s="70">
        <v>1</v>
      </c>
      <c r="J303" s="70">
        <v>4</v>
      </c>
      <c r="K303" s="70">
        <v>7</v>
      </c>
      <c r="L303" s="70">
        <v>12</v>
      </c>
      <c r="M303" s="70">
        <v>0</v>
      </c>
      <c r="N303" s="70">
        <v>0</v>
      </c>
      <c r="O303" s="70">
        <v>0</v>
      </c>
      <c r="P303" s="70">
        <v>0</v>
      </c>
    </row>
    <row r="304" spans="1:16">
      <c r="A304" s="67" t="s">
        <v>416</v>
      </c>
      <c r="B304" s="70"/>
      <c r="C304" s="70"/>
      <c r="D304" s="70">
        <v>15</v>
      </c>
      <c r="E304" s="70">
        <v>41</v>
      </c>
      <c r="F304" s="70">
        <v>662</v>
      </c>
      <c r="G304" s="70">
        <v>718</v>
      </c>
      <c r="H304" s="70">
        <v>19</v>
      </c>
      <c r="I304" s="70">
        <v>0</v>
      </c>
      <c r="J304" s="70">
        <v>0</v>
      </c>
      <c r="K304" s="70">
        <v>1</v>
      </c>
      <c r="L304" s="70">
        <v>1</v>
      </c>
      <c r="M304" s="70">
        <v>0</v>
      </c>
      <c r="N304" s="70">
        <v>0</v>
      </c>
      <c r="O304" s="70">
        <v>1</v>
      </c>
      <c r="P304" s="70">
        <v>0</v>
      </c>
    </row>
    <row r="305" spans="1:16">
      <c r="A305" s="67" t="s">
        <v>417</v>
      </c>
      <c r="B305" s="70"/>
      <c r="C305" s="70"/>
      <c r="D305" s="70">
        <v>45</v>
      </c>
      <c r="E305" s="70">
        <v>137</v>
      </c>
      <c r="F305" s="70">
        <v>2275</v>
      </c>
      <c r="G305" s="70">
        <v>2457</v>
      </c>
      <c r="H305" s="70">
        <v>74</v>
      </c>
      <c r="I305" s="70">
        <v>1</v>
      </c>
      <c r="J305" s="70">
        <v>3</v>
      </c>
      <c r="K305" s="70">
        <v>5</v>
      </c>
      <c r="L305" s="70">
        <v>9</v>
      </c>
      <c r="M305" s="70">
        <v>0</v>
      </c>
      <c r="N305" s="70">
        <v>0</v>
      </c>
      <c r="O305" s="70">
        <v>2</v>
      </c>
      <c r="P305" s="70">
        <v>0</v>
      </c>
    </row>
    <row r="306" spans="1:16">
      <c r="A306" s="67" t="s">
        <v>418</v>
      </c>
      <c r="B306" s="70"/>
      <c r="C306" s="70"/>
      <c r="D306" s="70">
        <v>6</v>
      </c>
      <c r="E306" s="70">
        <v>26</v>
      </c>
      <c r="F306" s="70">
        <v>659</v>
      </c>
      <c r="G306" s="70">
        <v>691</v>
      </c>
      <c r="H306" s="70">
        <v>9</v>
      </c>
      <c r="I306" s="70">
        <v>0</v>
      </c>
      <c r="J306" s="70">
        <v>0</v>
      </c>
      <c r="K306" s="70">
        <v>1</v>
      </c>
      <c r="L306" s="70">
        <v>1</v>
      </c>
      <c r="M306" s="70">
        <v>0</v>
      </c>
      <c r="N306" s="70">
        <v>0</v>
      </c>
      <c r="O306" s="70">
        <v>0</v>
      </c>
      <c r="P306" s="70">
        <v>0</v>
      </c>
    </row>
    <row r="307" spans="1:16">
      <c r="A307" s="67" t="s">
        <v>421</v>
      </c>
      <c r="B307" s="70"/>
      <c r="C307" s="70"/>
      <c r="D307" s="70">
        <v>13</v>
      </c>
      <c r="E307" s="70">
        <v>30</v>
      </c>
      <c r="F307" s="70">
        <v>627</v>
      </c>
      <c r="G307" s="70">
        <v>670</v>
      </c>
      <c r="H307" s="70">
        <v>23</v>
      </c>
      <c r="I307" s="70">
        <v>1</v>
      </c>
      <c r="J307" s="70">
        <v>0</v>
      </c>
      <c r="K307" s="70">
        <v>4</v>
      </c>
      <c r="L307" s="70">
        <v>5</v>
      </c>
      <c r="M307" s="70">
        <v>0</v>
      </c>
      <c r="N307" s="70">
        <v>0</v>
      </c>
      <c r="O307" s="70">
        <v>0</v>
      </c>
      <c r="P307" s="70">
        <v>0</v>
      </c>
    </row>
    <row r="308" spans="1:16">
      <c r="A308" s="67" t="s">
        <v>423</v>
      </c>
      <c r="B308" s="70"/>
      <c r="C308" s="70"/>
      <c r="D308" s="70">
        <v>23</v>
      </c>
      <c r="E308" s="70">
        <v>69</v>
      </c>
      <c r="F308" s="70">
        <v>2195</v>
      </c>
      <c r="G308" s="70">
        <v>2287</v>
      </c>
      <c r="H308" s="70">
        <v>196</v>
      </c>
      <c r="I308" s="70">
        <v>0</v>
      </c>
      <c r="J308" s="70">
        <v>2</v>
      </c>
      <c r="K308" s="70">
        <v>14</v>
      </c>
      <c r="L308" s="70">
        <v>16</v>
      </c>
      <c r="M308" s="70">
        <v>1</v>
      </c>
      <c r="N308" s="70">
        <v>1</v>
      </c>
      <c r="O308" s="70">
        <v>1</v>
      </c>
      <c r="P308" s="70">
        <v>0</v>
      </c>
    </row>
    <row r="309" spans="1:16">
      <c r="A309" s="67" t="s">
        <v>425</v>
      </c>
      <c r="B309" s="70"/>
      <c r="C309" s="70"/>
      <c r="D309" s="70">
        <v>16</v>
      </c>
      <c r="E309" s="70">
        <v>110</v>
      </c>
      <c r="F309" s="70">
        <v>2005</v>
      </c>
      <c r="G309" s="70">
        <v>2131</v>
      </c>
      <c r="H309" s="70">
        <v>34</v>
      </c>
      <c r="I309" s="70">
        <v>0</v>
      </c>
      <c r="J309" s="70">
        <v>1</v>
      </c>
      <c r="K309" s="70">
        <v>6</v>
      </c>
      <c r="L309" s="70">
        <v>7</v>
      </c>
      <c r="M309" s="70">
        <v>0</v>
      </c>
      <c r="N309" s="70">
        <v>0</v>
      </c>
      <c r="O309" s="70">
        <v>0</v>
      </c>
      <c r="P309" s="70">
        <v>0</v>
      </c>
    </row>
    <row r="310" spans="1:16">
      <c r="A310" s="67" t="s">
        <v>427</v>
      </c>
      <c r="B310" s="70"/>
      <c r="C310" s="70"/>
      <c r="D310" s="70">
        <v>8</v>
      </c>
      <c r="E310" s="70">
        <v>16</v>
      </c>
      <c r="F310" s="70">
        <v>454</v>
      </c>
      <c r="G310" s="70">
        <v>478</v>
      </c>
      <c r="H310" s="70">
        <v>2</v>
      </c>
      <c r="I310" s="70">
        <v>0</v>
      </c>
      <c r="J310" s="70">
        <v>0</v>
      </c>
      <c r="K310" s="70">
        <v>2</v>
      </c>
      <c r="L310" s="70">
        <v>2</v>
      </c>
      <c r="M310" s="70">
        <v>0</v>
      </c>
      <c r="N310" s="70">
        <v>0</v>
      </c>
      <c r="O310" s="70">
        <v>0</v>
      </c>
      <c r="P310" s="70">
        <v>0</v>
      </c>
    </row>
    <row r="311" spans="1:16">
      <c r="A311" s="67" t="s">
        <v>429</v>
      </c>
      <c r="B311" s="70"/>
      <c r="C311" s="70"/>
      <c r="D311" s="70">
        <v>23</v>
      </c>
      <c r="E311" s="70">
        <v>52</v>
      </c>
      <c r="F311" s="70">
        <v>1533</v>
      </c>
      <c r="G311" s="70">
        <v>1608</v>
      </c>
      <c r="H311" s="70">
        <v>166</v>
      </c>
      <c r="I311" s="70">
        <v>0</v>
      </c>
      <c r="J311" s="70">
        <v>0</v>
      </c>
      <c r="K311" s="70">
        <v>3</v>
      </c>
      <c r="L311" s="70">
        <v>3</v>
      </c>
      <c r="M311" s="70">
        <v>0</v>
      </c>
      <c r="N311" s="70">
        <v>0</v>
      </c>
      <c r="O311" s="70">
        <v>0</v>
      </c>
      <c r="P311" s="70">
        <v>0</v>
      </c>
    </row>
    <row r="312" spans="1:16">
      <c r="A312" s="67" t="s">
        <v>431</v>
      </c>
      <c r="B312" s="70"/>
      <c r="C312" s="70"/>
      <c r="D312" s="70">
        <v>28</v>
      </c>
      <c r="E312" s="70">
        <v>33</v>
      </c>
      <c r="F312" s="70">
        <v>736</v>
      </c>
      <c r="G312" s="70">
        <v>797</v>
      </c>
      <c r="H312" s="70">
        <v>51</v>
      </c>
      <c r="I312" s="70">
        <v>0</v>
      </c>
      <c r="J312" s="70">
        <v>1</v>
      </c>
      <c r="K312" s="70">
        <v>3</v>
      </c>
      <c r="L312" s="70">
        <v>4</v>
      </c>
      <c r="M312" s="70">
        <v>0</v>
      </c>
      <c r="N312" s="70">
        <v>0</v>
      </c>
      <c r="O312" s="70">
        <v>0</v>
      </c>
      <c r="P312" s="70">
        <v>0</v>
      </c>
    </row>
    <row r="313" spans="1:16">
      <c r="A313" s="67" t="s">
        <v>432</v>
      </c>
      <c r="B313" s="70"/>
      <c r="C313" s="70"/>
      <c r="D313" s="70">
        <v>104</v>
      </c>
      <c r="E313" s="70">
        <v>166</v>
      </c>
      <c r="F313" s="70">
        <v>2132</v>
      </c>
      <c r="G313" s="70">
        <v>2402</v>
      </c>
      <c r="H313" s="70">
        <v>344</v>
      </c>
      <c r="I313" s="70">
        <v>1</v>
      </c>
      <c r="J313" s="70">
        <v>3</v>
      </c>
      <c r="K313" s="70">
        <v>3</v>
      </c>
      <c r="L313" s="70">
        <v>7</v>
      </c>
      <c r="M313" s="70">
        <v>0</v>
      </c>
      <c r="N313" s="70">
        <v>0</v>
      </c>
      <c r="O313" s="70">
        <v>1</v>
      </c>
      <c r="P313" s="70">
        <v>0</v>
      </c>
    </row>
    <row r="314" spans="1:16">
      <c r="A314" s="67" t="s">
        <v>433</v>
      </c>
      <c r="B314" s="70"/>
      <c r="C314" s="70"/>
      <c r="D314" s="70">
        <v>43</v>
      </c>
      <c r="E314" s="70">
        <v>84</v>
      </c>
      <c r="F314" s="70">
        <v>1633</v>
      </c>
      <c r="G314" s="70">
        <v>1760</v>
      </c>
      <c r="H314" s="70">
        <v>215</v>
      </c>
      <c r="I314" s="70">
        <v>0</v>
      </c>
      <c r="J314" s="70">
        <v>0</v>
      </c>
      <c r="K314" s="70">
        <v>6</v>
      </c>
      <c r="L314" s="70">
        <v>6</v>
      </c>
      <c r="M314" s="70">
        <v>0</v>
      </c>
      <c r="N314" s="70">
        <v>0</v>
      </c>
      <c r="O314" s="70">
        <v>2</v>
      </c>
      <c r="P314" s="70">
        <v>0</v>
      </c>
    </row>
    <row r="315" spans="1:16">
      <c r="A315" s="67" t="s">
        <v>434</v>
      </c>
      <c r="B315" s="70"/>
      <c r="C315" s="70"/>
      <c r="D315" s="70">
        <v>49</v>
      </c>
      <c r="E315" s="70">
        <v>114</v>
      </c>
      <c r="F315" s="70">
        <v>2117</v>
      </c>
      <c r="G315" s="70">
        <v>2280</v>
      </c>
      <c r="H315" s="70">
        <v>171</v>
      </c>
      <c r="I315" s="70">
        <v>2</v>
      </c>
      <c r="J315" s="70">
        <v>3</v>
      </c>
      <c r="K315" s="70">
        <v>8</v>
      </c>
      <c r="L315" s="70">
        <v>13</v>
      </c>
      <c r="M315" s="70">
        <v>1</v>
      </c>
      <c r="N315" s="70">
        <v>1</v>
      </c>
      <c r="O315" s="70">
        <v>3</v>
      </c>
      <c r="P315" s="70">
        <v>0</v>
      </c>
    </row>
    <row r="316" spans="1:16">
      <c r="A316" s="67" t="s">
        <v>436</v>
      </c>
      <c r="B316" s="70"/>
      <c r="C316" s="70"/>
      <c r="D316" s="70">
        <v>10</v>
      </c>
      <c r="E316" s="70">
        <v>70</v>
      </c>
      <c r="F316" s="70">
        <v>2943</v>
      </c>
      <c r="G316" s="70">
        <v>3023</v>
      </c>
      <c r="H316" s="70">
        <v>22</v>
      </c>
      <c r="I316" s="70">
        <v>0</v>
      </c>
      <c r="J316" s="70">
        <v>0</v>
      </c>
      <c r="K316" s="70">
        <v>6</v>
      </c>
      <c r="L316" s="70">
        <v>6</v>
      </c>
      <c r="M316" s="70">
        <v>0</v>
      </c>
      <c r="N316" s="70">
        <v>0</v>
      </c>
      <c r="O316" s="70">
        <v>1</v>
      </c>
      <c r="P316" s="70">
        <v>0</v>
      </c>
    </row>
    <row r="317" spans="1:16">
      <c r="A317" s="67" t="s">
        <v>438</v>
      </c>
      <c r="B317" s="70"/>
      <c r="C317" s="70"/>
      <c r="D317" s="70">
        <v>46</v>
      </c>
      <c r="E317" s="70">
        <v>102</v>
      </c>
      <c r="F317" s="70">
        <v>2215</v>
      </c>
      <c r="G317" s="70">
        <v>2363</v>
      </c>
      <c r="H317" s="70">
        <v>59</v>
      </c>
      <c r="I317" s="70">
        <v>2</v>
      </c>
      <c r="J317" s="70">
        <v>2</v>
      </c>
      <c r="K317" s="70">
        <v>10</v>
      </c>
      <c r="L317" s="70">
        <v>14</v>
      </c>
      <c r="M317" s="70">
        <v>0</v>
      </c>
      <c r="N317" s="70">
        <v>0</v>
      </c>
      <c r="O317" s="70">
        <v>1</v>
      </c>
      <c r="P317" s="70">
        <v>0</v>
      </c>
    </row>
    <row r="318" spans="1:16">
      <c r="A318" s="67" t="s">
        <v>440</v>
      </c>
      <c r="B318" s="70"/>
      <c r="C318" s="70"/>
      <c r="D318" s="70">
        <v>12</v>
      </c>
      <c r="E318" s="70">
        <v>13</v>
      </c>
      <c r="F318" s="70">
        <v>202</v>
      </c>
      <c r="G318" s="70">
        <v>227</v>
      </c>
      <c r="H318" s="70">
        <v>11</v>
      </c>
      <c r="I318" s="70">
        <v>0</v>
      </c>
      <c r="J318" s="70">
        <v>1</v>
      </c>
      <c r="K318" s="70">
        <v>0</v>
      </c>
      <c r="L318" s="70">
        <v>1</v>
      </c>
      <c r="M318" s="70">
        <v>0</v>
      </c>
      <c r="N318" s="70">
        <v>0</v>
      </c>
      <c r="O318" s="70">
        <v>0</v>
      </c>
      <c r="P318" s="70">
        <v>0</v>
      </c>
    </row>
    <row r="319" spans="1:16">
      <c r="A319" s="67" t="s">
        <v>442</v>
      </c>
      <c r="B319" s="70"/>
      <c r="C319" s="70"/>
      <c r="D319" s="70">
        <v>40</v>
      </c>
      <c r="E319" s="70">
        <v>37</v>
      </c>
      <c r="F319" s="70">
        <v>837</v>
      </c>
      <c r="G319" s="70">
        <v>914</v>
      </c>
      <c r="H319" s="70">
        <v>46</v>
      </c>
      <c r="I319" s="70">
        <v>1</v>
      </c>
      <c r="J319" s="70">
        <v>0</v>
      </c>
      <c r="K319" s="70">
        <v>0</v>
      </c>
      <c r="L319" s="70">
        <v>1</v>
      </c>
      <c r="M319" s="70">
        <v>0</v>
      </c>
      <c r="N319" s="70">
        <v>0</v>
      </c>
      <c r="O319" s="70">
        <v>0</v>
      </c>
      <c r="P319" s="70">
        <v>0</v>
      </c>
    </row>
    <row r="320" spans="1:16">
      <c r="A320" s="67" t="s">
        <v>443</v>
      </c>
      <c r="B320" s="70"/>
      <c r="C320" s="70"/>
      <c r="D320" s="70">
        <v>43</v>
      </c>
      <c r="E320" s="70">
        <v>80</v>
      </c>
      <c r="F320" s="70">
        <v>1833</v>
      </c>
      <c r="G320" s="70">
        <v>1956</v>
      </c>
      <c r="H320" s="70">
        <v>163</v>
      </c>
      <c r="I320" s="70">
        <v>0</v>
      </c>
      <c r="J320" s="70">
        <v>1</v>
      </c>
      <c r="K320" s="70">
        <v>6</v>
      </c>
      <c r="L320" s="70">
        <v>7</v>
      </c>
      <c r="M320" s="70">
        <v>0</v>
      </c>
      <c r="N320" s="70">
        <v>0</v>
      </c>
      <c r="O320" s="70">
        <v>0</v>
      </c>
      <c r="P320" s="70">
        <v>0</v>
      </c>
    </row>
    <row r="321" spans="1:16">
      <c r="A321" s="67" t="s">
        <v>445</v>
      </c>
      <c r="B321" s="70"/>
      <c r="C321" s="70"/>
      <c r="D321" s="70">
        <v>16</v>
      </c>
      <c r="E321" s="70">
        <v>39</v>
      </c>
      <c r="F321" s="70">
        <v>470</v>
      </c>
      <c r="G321" s="70">
        <v>525</v>
      </c>
      <c r="H321" s="70">
        <v>37</v>
      </c>
      <c r="I321" s="70">
        <v>0</v>
      </c>
      <c r="J321" s="70">
        <v>2</v>
      </c>
      <c r="K321" s="70">
        <v>3</v>
      </c>
      <c r="L321" s="70">
        <v>5</v>
      </c>
      <c r="M321" s="70">
        <v>0</v>
      </c>
      <c r="N321" s="70">
        <v>0</v>
      </c>
      <c r="O321" s="70">
        <v>0</v>
      </c>
      <c r="P321" s="70">
        <v>0</v>
      </c>
    </row>
    <row r="322" spans="1:16">
      <c r="A322" s="67" t="s">
        <v>446</v>
      </c>
      <c r="B322" s="70"/>
      <c r="C322" s="70"/>
      <c r="D322" s="70">
        <v>65</v>
      </c>
      <c r="E322" s="70">
        <v>92</v>
      </c>
      <c r="F322" s="70">
        <v>1867</v>
      </c>
      <c r="G322" s="70">
        <v>2024</v>
      </c>
      <c r="H322" s="70">
        <v>525</v>
      </c>
      <c r="I322" s="70">
        <v>3</v>
      </c>
      <c r="J322" s="70">
        <v>4</v>
      </c>
      <c r="K322" s="70">
        <v>3</v>
      </c>
      <c r="L322" s="70">
        <v>10</v>
      </c>
      <c r="M322" s="70">
        <v>0</v>
      </c>
      <c r="N322" s="70">
        <v>0</v>
      </c>
      <c r="O322" s="70">
        <v>0</v>
      </c>
      <c r="P322" s="70">
        <v>0</v>
      </c>
    </row>
    <row r="323" spans="1:16">
      <c r="A323" s="67" t="s">
        <v>447</v>
      </c>
      <c r="B323" s="70"/>
      <c r="C323" s="70"/>
      <c r="D323" s="70">
        <v>26</v>
      </c>
      <c r="E323" s="70">
        <v>85</v>
      </c>
      <c r="F323" s="70">
        <v>1857</v>
      </c>
      <c r="G323" s="70">
        <v>1968</v>
      </c>
      <c r="H323" s="70">
        <v>478</v>
      </c>
      <c r="I323" s="70">
        <v>0</v>
      </c>
      <c r="J323" s="70">
        <v>1</v>
      </c>
      <c r="K323" s="70">
        <v>3</v>
      </c>
      <c r="L323" s="70">
        <v>4</v>
      </c>
      <c r="M323" s="70">
        <v>0</v>
      </c>
      <c r="N323" s="70">
        <v>0</v>
      </c>
      <c r="O323" s="70">
        <v>0</v>
      </c>
      <c r="P323" s="70">
        <v>2</v>
      </c>
    </row>
    <row r="324" spans="1:16">
      <c r="A324" s="67" t="s">
        <v>448</v>
      </c>
      <c r="B324" s="70"/>
      <c r="C324" s="70"/>
      <c r="D324" s="70">
        <v>29</v>
      </c>
      <c r="E324" s="70">
        <v>35</v>
      </c>
      <c r="F324" s="70">
        <v>569</v>
      </c>
      <c r="G324" s="70">
        <v>633</v>
      </c>
      <c r="H324" s="70">
        <v>48</v>
      </c>
      <c r="I324" s="70">
        <v>0</v>
      </c>
      <c r="J324" s="70">
        <v>0</v>
      </c>
      <c r="K324" s="70">
        <v>2</v>
      </c>
      <c r="L324" s="70">
        <v>2</v>
      </c>
      <c r="M324" s="70">
        <v>0</v>
      </c>
      <c r="N324" s="70">
        <v>0</v>
      </c>
      <c r="O324" s="70">
        <v>1</v>
      </c>
      <c r="P324" s="70">
        <v>0</v>
      </c>
    </row>
    <row r="325" spans="1:16">
      <c r="A325" s="67" t="s">
        <v>450</v>
      </c>
      <c r="B325" s="70"/>
      <c r="C325" s="70"/>
      <c r="D325" s="70">
        <v>5</v>
      </c>
      <c r="E325" s="70">
        <v>67</v>
      </c>
      <c r="F325" s="70">
        <v>1097</v>
      </c>
      <c r="G325" s="70">
        <v>1169</v>
      </c>
      <c r="H325" s="70">
        <v>48</v>
      </c>
      <c r="I325" s="70">
        <v>0</v>
      </c>
      <c r="J325" s="70">
        <v>2</v>
      </c>
      <c r="K325" s="70">
        <v>9</v>
      </c>
      <c r="L325" s="70">
        <v>11</v>
      </c>
      <c r="M325" s="70">
        <v>0</v>
      </c>
      <c r="N325" s="70">
        <v>0</v>
      </c>
      <c r="O325" s="70">
        <v>0</v>
      </c>
      <c r="P325" s="70">
        <v>0</v>
      </c>
    </row>
    <row r="326" spans="1:16">
      <c r="A326" s="67" t="s">
        <v>452</v>
      </c>
      <c r="B326" s="70"/>
      <c r="C326" s="70"/>
      <c r="D326" s="70">
        <v>25</v>
      </c>
      <c r="E326" s="70">
        <v>57</v>
      </c>
      <c r="F326" s="70">
        <v>655</v>
      </c>
      <c r="G326" s="70">
        <v>737</v>
      </c>
      <c r="H326" s="70">
        <v>25</v>
      </c>
      <c r="I326" s="70">
        <v>0</v>
      </c>
      <c r="J326" s="70">
        <v>1</v>
      </c>
      <c r="K326" s="70">
        <v>3</v>
      </c>
      <c r="L326" s="70">
        <v>4</v>
      </c>
      <c r="M326" s="70">
        <v>0</v>
      </c>
      <c r="N326" s="70">
        <v>0</v>
      </c>
      <c r="O326" s="70">
        <v>0</v>
      </c>
      <c r="P326" s="70">
        <v>0</v>
      </c>
    </row>
    <row r="327" spans="1:16">
      <c r="A327" s="67" t="s">
        <v>454</v>
      </c>
      <c r="B327" s="70"/>
      <c r="C327" s="70"/>
      <c r="D327" s="70">
        <v>71</v>
      </c>
      <c r="E327" s="70">
        <v>171</v>
      </c>
      <c r="F327" s="70">
        <v>1360</v>
      </c>
      <c r="G327" s="70">
        <v>1602</v>
      </c>
      <c r="H327" s="70">
        <v>22</v>
      </c>
      <c r="I327" s="70">
        <v>0</v>
      </c>
      <c r="J327" s="70">
        <v>1</v>
      </c>
      <c r="K327" s="70">
        <v>3</v>
      </c>
      <c r="L327" s="70">
        <v>4</v>
      </c>
      <c r="M327" s="70">
        <v>0</v>
      </c>
      <c r="N327" s="70">
        <v>0</v>
      </c>
      <c r="O327" s="70">
        <v>0</v>
      </c>
      <c r="P327" s="70">
        <v>0</v>
      </c>
    </row>
    <row r="328" spans="1:16">
      <c r="D328" s="71"/>
      <c r="E328" s="72"/>
      <c r="F328" s="73"/>
      <c r="G328" s="7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7"/>
  <sheetViews>
    <sheetView topLeftCell="A218" workbookViewId="0">
      <selection activeCell="G255" sqref="G255"/>
    </sheetView>
  </sheetViews>
  <sheetFormatPr defaultRowHeight="15"/>
  <cols>
    <col min="1" max="1" width="30.85546875" bestFit="1" customWidth="1"/>
    <col min="2" max="2" width="36.85546875" customWidth="1"/>
  </cols>
  <sheetData>
    <row r="1" spans="1:2" ht="15.75">
      <c r="A1" s="95" t="s">
        <v>635</v>
      </c>
      <c r="B1" s="77" t="s">
        <v>636</v>
      </c>
    </row>
    <row r="2" spans="1:2" ht="16.5" thickBot="1">
      <c r="A2" s="96"/>
      <c r="B2" s="78" t="s">
        <v>637</v>
      </c>
    </row>
    <row r="3" spans="1:2" ht="15.75">
      <c r="A3" s="79" t="s">
        <v>66</v>
      </c>
      <c r="B3" s="80" t="s">
        <v>638</v>
      </c>
    </row>
    <row r="4" spans="1:2" ht="15.75">
      <c r="A4" s="81" t="s">
        <v>68</v>
      </c>
      <c r="B4" s="82" t="s">
        <v>638</v>
      </c>
    </row>
    <row r="5" spans="1:2" ht="15.75">
      <c r="A5" s="81" t="s">
        <v>70</v>
      </c>
      <c r="B5" s="82" t="s">
        <v>638</v>
      </c>
    </row>
    <row r="6" spans="1:2" ht="15.75">
      <c r="A6" s="81" t="s">
        <v>71</v>
      </c>
      <c r="B6" s="82" t="s">
        <v>639</v>
      </c>
    </row>
    <row r="7" spans="1:2" ht="15.75">
      <c r="A7" s="81" t="s">
        <v>73</v>
      </c>
      <c r="B7" s="82" t="s">
        <v>639</v>
      </c>
    </row>
    <row r="8" spans="1:2" ht="15.75">
      <c r="A8" s="81" t="s">
        <v>74</v>
      </c>
      <c r="B8" s="82" t="s">
        <v>639</v>
      </c>
    </row>
    <row r="9" spans="1:2" ht="15.75">
      <c r="A9" s="81" t="s">
        <v>75</v>
      </c>
      <c r="B9" s="82" t="s">
        <v>639</v>
      </c>
    </row>
    <row r="10" spans="1:2" ht="15.75">
      <c r="A10" s="81" t="s">
        <v>77</v>
      </c>
      <c r="B10" s="82" t="s">
        <v>639</v>
      </c>
    </row>
    <row r="11" spans="1:2" ht="15.75">
      <c r="A11" s="81" t="s">
        <v>79</v>
      </c>
      <c r="B11" s="82" t="s">
        <v>638</v>
      </c>
    </row>
    <row r="12" spans="1:2" ht="15.75">
      <c r="A12" s="81" t="s">
        <v>640</v>
      </c>
      <c r="B12" s="82" t="s">
        <v>638</v>
      </c>
    </row>
    <row r="13" spans="1:2" ht="15.75">
      <c r="A13" s="81" t="s">
        <v>80</v>
      </c>
      <c r="B13" s="82" t="s">
        <v>638</v>
      </c>
    </row>
    <row r="14" spans="1:2" ht="15.75">
      <c r="A14" s="81" t="s">
        <v>81</v>
      </c>
      <c r="B14" s="82" t="s">
        <v>639</v>
      </c>
    </row>
    <row r="15" spans="1:2" ht="15.75">
      <c r="A15" s="81" t="s">
        <v>82</v>
      </c>
      <c r="B15" s="82" t="s">
        <v>638</v>
      </c>
    </row>
    <row r="16" spans="1:2" ht="15.75">
      <c r="A16" s="81" t="s">
        <v>84</v>
      </c>
      <c r="B16" s="82" t="s">
        <v>639</v>
      </c>
    </row>
    <row r="17" spans="1:2" ht="15.75">
      <c r="A17" s="81" t="s">
        <v>85</v>
      </c>
      <c r="B17" s="82" t="s">
        <v>639</v>
      </c>
    </row>
    <row r="18" spans="1:2" ht="15.75">
      <c r="A18" s="81" t="s">
        <v>86</v>
      </c>
      <c r="B18" s="82" t="s">
        <v>638</v>
      </c>
    </row>
    <row r="19" spans="1:2" ht="15.75">
      <c r="A19" s="81" t="s">
        <v>87</v>
      </c>
      <c r="B19" s="82" t="s">
        <v>639</v>
      </c>
    </row>
    <row r="20" spans="1:2" ht="15.75">
      <c r="A20" s="81" t="s">
        <v>88</v>
      </c>
      <c r="B20" s="82" t="s">
        <v>639</v>
      </c>
    </row>
    <row r="21" spans="1:2" ht="15.75">
      <c r="A21" s="81" t="s">
        <v>89</v>
      </c>
      <c r="B21" s="82" t="s">
        <v>638</v>
      </c>
    </row>
    <row r="22" spans="1:2" ht="15.75">
      <c r="A22" s="81" t="s">
        <v>641</v>
      </c>
      <c r="B22" s="82" t="s">
        <v>639</v>
      </c>
    </row>
    <row r="23" spans="1:2" ht="15.75">
      <c r="A23" s="81" t="s">
        <v>90</v>
      </c>
      <c r="B23" s="82" t="s">
        <v>639</v>
      </c>
    </row>
    <row r="24" spans="1:2" ht="15.75">
      <c r="A24" s="81" t="s">
        <v>91</v>
      </c>
      <c r="B24" s="82" t="s">
        <v>638</v>
      </c>
    </row>
    <row r="25" spans="1:2" ht="15.75">
      <c r="A25" s="81" t="s">
        <v>92</v>
      </c>
      <c r="B25" s="82" t="s">
        <v>639</v>
      </c>
    </row>
    <row r="26" spans="1:2" ht="15.75">
      <c r="A26" s="81" t="s">
        <v>93</v>
      </c>
      <c r="B26" s="82" t="s">
        <v>638</v>
      </c>
    </row>
    <row r="27" spans="1:2" ht="15.75">
      <c r="A27" s="81" t="s">
        <v>642</v>
      </c>
      <c r="B27" s="82" t="s">
        <v>639</v>
      </c>
    </row>
    <row r="28" spans="1:2" ht="15.75">
      <c r="A28" s="81" t="s">
        <v>94</v>
      </c>
      <c r="B28" s="82" t="s">
        <v>639</v>
      </c>
    </row>
    <row r="29" spans="1:2" ht="15.75">
      <c r="A29" s="81" t="s">
        <v>95</v>
      </c>
      <c r="B29" s="82" t="s">
        <v>639</v>
      </c>
    </row>
    <row r="30" spans="1:2" ht="15.75">
      <c r="A30" s="81" t="s">
        <v>96</v>
      </c>
      <c r="B30" s="82" t="s">
        <v>639</v>
      </c>
    </row>
    <row r="31" spans="1:2" ht="15.75">
      <c r="A31" s="81" t="s">
        <v>97</v>
      </c>
      <c r="B31" s="82" t="s">
        <v>639</v>
      </c>
    </row>
    <row r="32" spans="1:2" ht="15.75">
      <c r="A32" s="81" t="s">
        <v>99</v>
      </c>
      <c r="B32" s="82" t="s">
        <v>638</v>
      </c>
    </row>
    <row r="33" spans="1:2" ht="15.75">
      <c r="A33" s="81" t="s">
        <v>100</v>
      </c>
      <c r="B33" s="82" t="s">
        <v>639</v>
      </c>
    </row>
    <row r="34" spans="1:2" ht="15.75">
      <c r="A34" s="81" t="s">
        <v>101</v>
      </c>
      <c r="B34" s="82" t="s">
        <v>638</v>
      </c>
    </row>
    <row r="35" spans="1:2" ht="15.75">
      <c r="A35" s="81" t="s">
        <v>102</v>
      </c>
      <c r="B35" s="82" t="s">
        <v>638</v>
      </c>
    </row>
    <row r="36" spans="1:2" ht="15.75">
      <c r="A36" s="81" t="s">
        <v>643</v>
      </c>
      <c r="B36" s="82" t="s">
        <v>639</v>
      </c>
    </row>
    <row r="37" spans="1:2" ht="15.75">
      <c r="A37" s="81" t="s">
        <v>103</v>
      </c>
      <c r="B37" s="82" t="s">
        <v>639</v>
      </c>
    </row>
    <row r="38" spans="1:2" ht="15.75">
      <c r="A38" s="81" t="s">
        <v>104</v>
      </c>
      <c r="B38" s="82" t="s">
        <v>639</v>
      </c>
    </row>
    <row r="39" spans="1:2" ht="15.75">
      <c r="A39" s="81" t="s">
        <v>105</v>
      </c>
      <c r="B39" s="82" t="s">
        <v>639</v>
      </c>
    </row>
    <row r="40" spans="1:2" ht="15.75">
      <c r="A40" s="81" t="s">
        <v>106</v>
      </c>
      <c r="B40" s="82" t="s">
        <v>639</v>
      </c>
    </row>
    <row r="41" spans="1:2" ht="15.75">
      <c r="A41" s="81" t="s">
        <v>107</v>
      </c>
      <c r="B41" s="82" t="s">
        <v>639</v>
      </c>
    </row>
    <row r="42" spans="1:2" ht="15.75">
      <c r="A42" s="81" t="s">
        <v>109</v>
      </c>
      <c r="B42" s="82" t="s">
        <v>639</v>
      </c>
    </row>
    <row r="43" spans="1:2" ht="15.75">
      <c r="A43" s="81" t="s">
        <v>110</v>
      </c>
      <c r="B43" s="82" t="s">
        <v>638</v>
      </c>
    </row>
    <row r="44" spans="1:2" ht="15.75">
      <c r="A44" s="81" t="s">
        <v>111</v>
      </c>
      <c r="B44" s="82" t="s">
        <v>639</v>
      </c>
    </row>
    <row r="45" spans="1:2" ht="15.75">
      <c r="A45" s="81" t="s">
        <v>112</v>
      </c>
      <c r="B45" s="82" t="s">
        <v>639</v>
      </c>
    </row>
    <row r="46" spans="1:2" ht="15.75">
      <c r="A46" s="81" t="s">
        <v>644</v>
      </c>
      <c r="B46" s="82" t="s">
        <v>639</v>
      </c>
    </row>
    <row r="47" spans="1:2" ht="15.75">
      <c r="A47" s="81" t="s">
        <v>113</v>
      </c>
      <c r="B47" s="82" t="s">
        <v>638</v>
      </c>
    </row>
    <row r="48" spans="1:2" ht="15.75">
      <c r="A48" s="81" t="s">
        <v>114</v>
      </c>
      <c r="B48" s="82" t="s">
        <v>638</v>
      </c>
    </row>
    <row r="49" spans="1:2" ht="15.75">
      <c r="A49" s="81" t="s">
        <v>115</v>
      </c>
      <c r="B49" s="82" t="s">
        <v>639</v>
      </c>
    </row>
    <row r="50" spans="1:2" ht="15.75">
      <c r="A50" s="81" t="s">
        <v>117</v>
      </c>
      <c r="B50" s="82" t="s">
        <v>638</v>
      </c>
    </row>
    <row r="51" spans="1:2" ht="15.75">
      <c r="A51" s="81" t="s">
        <v>118</v>
      </c>
      <c r="B51" s="82" t="s">
        <v>639</v>
      </c>
    </row>
    <row r="52" spans="1:2" ht="15.75">
      <c r="A52" s="81" t="s">
        <v>119</v>
      </c>
      <c r="B52" s="82" t="s">
        <v>638</v>
      </c>
    </row>
    <row r="53" spans="1:2" ht="15.75">
      <c r="A53" s="81" t="s">
        <v>120</v>
      </c>
      <c r="B53" s="82" t="s">
        <v>638</v>
      </c>
    </row>
    <row r="54" spans="1:2" ht="16.5" thickBot="1">
      <c r="A54" s="83" t="s">
        <v>121</v>
      </c>
      <c r="B54" s="84" t="s">
        <v>638</v>
      </c>
    </row>
    <row r="55" spans="1:2" ht="15.75">
      <c r="A55" s="81" t="s">
        <v>17</v>
      </c>
      <c r="B55" s="85" t="s">
        <v>639</v>
      </c>
    </row>
    <row r="56" spans="1:2" ht="15.75">
      <c r="A56" s="81" t="s">
        <v>19</v>
      </c>
      <c r="B56" s="85" t="s">
        <v>639</v>
      </c>
    </row>
    <row r="57" spans="1:2" ht="15.75">
      <c r="A57" s="81" t="s">
        <v>20</v>
      </c>
      <c r="B57" s="85" t="s">
        <v>639</v>
      </c>
    </row>
    <row r="58" spans="1:2" ht="15.75">
      <c r="A58" s="81" t="s">
        <v>22</v>
      </c>
      <c r="B58" s="85" t="s">
        <v>639</v>
      </c>
    </row>
    <row r="59" spans="1:2" ht="15.75">
      <c r="A59" s="81" t="s">
        <v>23</v>
      </c>
      <c r="B59" s="85" t="s">
        <v>639</v>
      </c>
    </row>
    <row r="60" spans="1:2" ht="15.75">
      <c r="A60" s="81" t="s">
        <v>25</v>
      </c>
      <c r="B60" s="85" t="s">
        <v>639</v>
      </c>
    </row>
    <row r="61" spans="1:2" ht="15.75">
      <c r="A61" s="81" t="s">
        <v>26</v>
      </c>
      <c r="B61" s="85" t="s">
        <v>639</v>
      </c>
    </row>
    <row r="62" spans="1:2" ht="15.75">
      <c r="A62" s="81" t="s">
        <v>27</v>
      </c>
      <c r="B62" s="85" t="s">
        <v>639</v>
      </c>
    </row>
    <row r="63" spans="1:2" ht="15.75">
      <c r="A63" s="81" t="s">
        <v>28</v>
      </c>
      <c r="B63" s="85" t="s">
        <v>639</v>
      </c>
    </row>
    <row r="64" spans="1:2" ht="15.75">
      <c r="A64" s="81" t="s">
        <v>30</v>
      </c>
      <c r="B64" s="85" t="s">
        <v>639</v>
      </c>
    </row>
    <row r="65" spans="1:2" ht="15.75">
      <c r="A65" s="81" t="s">
        <v>32</v>
      </c>
      <c r="B65" s="85" t="s">
        <v>639</v>
      </c>
    </row>
    <row r="66" spans="1:2" ht="15.75">
      <c r="A66" s="81" t="s">
        <v>34</v>
      </c>
      <c r="B66" s="85" t="s">
        <v>639</v>
      </c>
    </row>
    <row r="67" spans="1:2" ht="15.75">
      <c r="A67" s="81" t="s">
        <v>36</v>
      </c>
      <c r="B67" s="85" t="s">
        <v>639</v>
      </c>
    </row>
    <row r="68" spans="1:2" ht="15.75">
      <c r="A68" s="81" t="s">
        <v>37</v>
      </c>
      <c r="B68" s="85" t="s">
        <v>639</v>
      </c>
    </row>
    <row r="69" spans="1:2" ht="15.75">
      <c r="A69" s="81" t="s">
        <v>645</v>
      </c>
      <c r="B69" s="85" t="s">
        <v>639</v>
      </c>
    </row>
    <row r="70" spans="1:2" ht="15.75">
      <c r="A70" s="81" t="s">
        <v>38</v>
      </c>
      <c r="B70" s="85" t="s">
        <v>639</v>
      </c>
    </row>
    <row r="71" spans="1:2" ht="15.75">
      <c r="A71" s="81" t="s">
        <v>39</v>
      </c>
      <c r="B71" s="85" t="s">
        <v>639</v>
      </c>
    </row>
    <row r="72" spans="1:2" ht="15.75">
      <c r="A72" s="81" t="s">
        <v>40</v>
      </c>
      <c r="B72" s="85" t="s">
        <v>638</v>
      </c>
    </row>
    <row r="73" spans="1:2" ht="15.75">
      <c r="A73" s="81" t="s">
        <v>41</v>
      </c>
      <c r="B73" s="85" t="s">
        <v>639</v>
      </c>
    </row>
    <row r="74" spans="1:2" ht="15.75">
      <c r="A74" s="81" t="s">
        <v>42</v>
      </c>
      <c r="B74" s="85" t="s">
        <v>639</v>
      </c>
    </row>
    <row r="75" spans="1:2" ht="15.75">
      <c r="A75" s="81" t="s">
        <v>43</v>
      </c>
      <c r="B75" s="85" t="s">
        <v>639</v>
      </c>
    </row>
    <row r="76" spans="1:2" ht="15.75">
      <c r="A76" s="81" t="s">
        <v>44</v>
      </c>
      <c r="B76" s="85" t="s">
        <v>639</v>
      </c>
    </row>
    <row r="77" spans="1:2" ht="15.75">
      <c r="A77" s="81" t="s">
        <v>45</v>
      </c>
      <c r="B77" s="85" t="s">
        <v>639</v>
      </c>
    </row>
    <row r="78" spans="1:2" ht="15.75">
      <c r="A78" s="81" t="s">
        <v>46</v>
      </c>
      <c r="B78" s="85" t="s">
        <v>639</v>
      </c>
    </row>
    <row r="79" spans="1:2" ht="15.75">
      <c r="A79" s="81" t="s">
        <v>646</v>
      </c>
      <c r="B79" s="85" t="s">
        <v>639</v>
      </c>
    </row>
    <row r="80" spans="1:2" ht="15.75">
      <c r="A80" s="81" t="s">
        <v>47</v>
      </c>
      <c r="B80" s="85" t="s">
        <v>639</v>
      </c>
    </row>
    <row r="81" spans="1:2" ht="15.75">
      <c r="A81" s="81" t="s">
        <v>647</v>
      </c>
      <c r="B81" s="85" t="s">
        <v>639</v>
      </c>
    </row>
    <row r="82" spans="1:2" ht="15.75">
      <c r="A82" s="81" t="s">
        <v>48</v>
      </c>
      <c r="B82" s="85" t="s">
        <v>639</v>
      </c>
    </row>
    <row r="83" spans="1:2" ht="15.75">
      <c r="A83" s="81" t="s">
        <v>49</v>
      </c>
      <c r="B83" s="85" t="s">
        <v>639</v>
      </c>
    </row>
    <row r="84" spans="1:2" ht="15.75">
      <c r="A84" s="81" t="s">
        <v>50</v>
      </c>
      <c r="B84" s="85" t="s">
        <v>639</v>
      </c>
    </row>
    <row r="85" spans="1:2" ht="15.75">
      <c r="A85" s="81" t="s">
        <v>51</v>
      </c>
      <c r="B85" s="85" t="s">
        <v>639</v>
      </c>
    </row>
    <row r="86" spans="1:2" ht="15.75">
      <c r="A86" s="81" t="s">
        <v>440</v>
      </c>
      <c r="B86" s="85" t="s">
        <v>638</v>
      </c>
    </row>
    <row r="87" spans="1:2" ht="15.75">
      <c r="A87" s="81" t="s">
        <v>52</v>
      </c>
      <c r="B87" s="85" t="s">
        <v>639</v>
      </c>
    </row>
    <row r="88" spans="1:2" ht="15.75">
      <c r="A88" s="81" t="s">
        <v>442</v>
      </c>
      <c r="B88" s="85" t="s">
        <v>638</v>
      </c>
    </row>
    <row r="89" spans="1:2" ht="15.75">
      <c r="A89" s="81" t="s">
        <v>53</v>
      </c>
      <c r="B89" s="85" t="s">
        <v>639</v>
      </c>
    </row>
    <row r="90" spans="1:2" ht="15.75">
      <c r="A90" s="81" t="s">
        <v>54</v>
      </c>
      <c r="B90" s="85" t="s">
        <v>639</v>
      </c>
    </row>
    <row r="91" spans="1:2" ht="15.75">
      <c r="A91" s="81" t="s">
        <v>648</v>
      </c>
      <c r="B91" s="85" t="s">
        <v>639</v>
      </c>
    </row>
    <row r="92" spans="1:2" ht="15.75">
      <c r="A92" s="81" t="s">
        <v>649</v>
      </c>
      <c r="B92" s="85" t="s">
        <v>639</v>
      </c>
    </row>
    <row r="93" spans="1:2" ht="15.75">
      <c r="A93" s="81" t="s">
        <v>55</v>
      </c>
      <c r="B93" s="85" t="s">
        <v>639</v>
      </c>
    </row>
    <row r="94" spans="1:2" ht="15.75">
      <c r="A94" s="81" t="s">
        <v>56</v>
      </c>
      <c r="B94" s="85" t="s">
        <v>638</v>
      </c>
    </row>
    <row r="95" spans="1:2" ht="15.75">
      <c r="A95" s="81" t="s">
        <v>57</v>
      </c>
      <c r="B95" s="85" t="s">
        <v>639</v>
      </c>
    </row>
    <row r="96" spans="1:2" ht="15.75">
      <c r="A96" s="81" t="s">
        <v>58</v>
      </c>
      <c r="B96" s="85" t="s">
        <v>639</v>
      </c>
    </row>
    <row r="97" spans="1:2" ht="15.75">
      <c r="A97" s="81" t="s">
        <v>59</v>
      </c>
      <c r="B97" s="85" t="s">
        <v>639</v>
      </c>
    </row>
    <row r="98" spans="1:2" ht="15.75">
      <c r="A98" s="81" t="s">
        <v>60</v>
      </c>
      <c r="B98" s="85" t="s">
        <v>639</v>
      </c>
    </row>
    <row r="99" spans="1:2" ht="15.75">
      <c r="A99" s="81" t="s">
        <v>61</v>
      </c>
      <c r="B99" s="85" t="s">
        <v>639</v>
      </c>
    </row>
    <row r="100" spans="1:2" ht="15.75">
      <c r="A100" s="81" t="s">
        <v>62</v>
      </c>
      <c r="B100" s="85" t="s">
        <v>639</v>
      </c>
    </row>
    <row r="101" spans="1:2" ht="16.5" thickBot="1">
      <c r="A101" s="83" t="s">
        <v>63</v>
      </c>
      <c r="B101" s="86" t="s">
        <v>639</v>
      </c>
    </row>
    <row r="102" spans="1:2" ht="15.75">
      <c r="A102" s="81" t="s">
        <v>124</v>
      </c>
      <c r="B102" s="85" t="s">
        <v>638</v>
      </c>
    </row>
    <row r="103" spans="1:2" ht="15.75">
      <c r="A103" s="81" t="s">
        <v>125</v>
      </c>
      <c r="B103" s="85" t="s">
        <v>639</v>
      </c>
    </row>
    <row r="104" spans="1:2" ht="15.75">
      <c r="A104" s="81" t="s">
        <v>126</v>
      </c>
      <c r="B104" s="85" t="s">
        <v>638</v>
      </c>
    </row>
    <row r="105" spans="1:2" ht="15.75">
      <c r="A105" s="81" t="s">
        <v>127</v>
      </c>
      <c r="B105" s="85" t="s">
        <v>639</v>
      </c>
    </row>
    <row r="106" spans="1:2" ht="15.75">
      <c r="A106" s="81" t="s">
        <v>128</v>
      </c>
      <c r="B106" s="85" t="s">
        <v>639</v>
      </c>
    </row>
    <row r="107" spans="1:2" ht="15.75">
      <c r="A107" s="81" t="s">
        <v>129</v>
      </c>
      <c r="B107" s="85" t="s">
        <v>639</v>
      </c>
    </row>
    <row r="108" spans="1:2" ht="15.75">
      <c r="A108" s="3" t="s">
        <v>130</v>
      </c>
      <c r="B108" s="85" t="s">
        <v>639</v>
      </c>
    </row>
    <row r="109" spans="1:2" ht="15.75">
      <c r="A109" s="81" t="s">
        <v>132</v>
      </c>
      <c r="B109" s="85" t="s">
        <v>639</v>
      </c>
    </row>
    <row r="110" spans="1:2" ht="15.75">
      <c r="A110" s="81" t="s">
        <v>133</v>
      </c>
      <c r="B110" s="85" t="s">
        <v>638</v>
      </c>
    </row>
    <row r="111" spans="1:2" ht="15.75">
      <c r="A111" s="81" t="s">
        <v>134</v>
      </c>
      <c r="B111" s="85" t="s">
        <v>638</v>
      </c>
    </row>
    <row r="112" spans="1:2" ht="15.75">
      <c r="A112" s="81" t="s">
        <v>135</v>
      </c>
      <c r="B112" s="85" t="s">
        <v>638</v>
      </c>
    </row>
    <row r="113" spans="1:2" ht="15.75">
      <c r="A113" s="81" t="s">
        <v>136</v>
      </c>
      <c r="B113" s="85" t="s">
        <v>639</v>
      </c>
    </row>
    <row r="114" spans="1:2" ht="15.75">
      <c r="A114" s="81" t="s">
        <v>137</v>
      </c>
      <c r="B114" s="85" t="s">
        <v>638</v>
      </c>
    </row>
    <row r="115" spans="1:2" ht="15.75">
      <c r="A115" s="81" t="s">
        <v>138</v>
      </c>
      <c r="B115" s="85" t="s">
        <v>638</v>
      </c>
    </row>
    <row r="116" spans="1:2" ht="15.75">
      <c r="A116" s="81" t="s">
        <v>139</v>
      </c>
      <c r="B116" s="85" t="s">
        <v>639</v>
      </c>
    </row>
    <row r="117" spans="1:2" ht="15.75">
      <c r="A117" s="81" t="s">
        <v>140</v>
      </c>
      <c r="B117" s="85" t="s">
        <v>639</v>
      </c>
    </row>
    <row r="118" spans="1:2" ht="15.75">
      <c r="A118" s="81" t="s">
        <v>141</v>
      </c>
      <c r="B118" s="85" t="s">
        <v>639</v>
      </c>
    </row>
    <row r="119" spans="1:2" ht="15.75">
      <c r="A119" s="81" t="s">
        <v>142</v>
      </c>
      <c r="B119" s="85" t="s">
        <v>638</v>
      </c>
    </row>
    <row r="120" spans="1:2" ht="15.75">
      <c r="A120" s="81" t="s">
        <v>143</v>
      </c>
      <c r="B120" s="85" t="s">
        <v>638</v>
      </c>
    </row>
    <row r="121" spans="1:2" ht="15.75">
      <c r="A121" s="81" t="s">
        <v>144</v>
      </c>
      <c r="B121" s="85" t="s">
        <v>639</v>
      </c>
    </row>
    <row r="122" spans="1:2" ht="15.75">
      <c r="A122" s="81" t="s">
        <v>145</v>
      </c>
      <c r="B122" s="85" t="s">
        <v>638</v>
      </c>
    </row>
    <row r="123" spans="1:2" ht="15.75">
      <c r="A123" s="81" t="s">
        <v>146</v>
      </c>
      <c r="B123" s="85" t="s">
        <v>639</v>
      </c>
    </row>
    <row r="124" spans="1:2" ht="15.75">
      <c r="A124" s="81" t="s">
        <v>147</v>
      </c>
      <c r="B124" s="85" t="s">
        <v>639</v>
      </c>
    </row>
    <row r="125" spans="1:2" ht="15.75">
      <c r="A125" s="81" t="s">
        <v>148</v>
      </c>
      <c r="B125" s="85" t="s">
        <v>639</v>
      </c>
    </row>
    <row r="126" spans="1:2" ht="15.75">
      <c r="A126" s="81" t="s">
        <v>149</v>
      </c>
      <c r="B126" s="85" t="s">
        <v>639</v>
      </c>
    </row>
    <row r="127" spans="1:2" ht="15.75">
      <c r="A127" s="81" t="s">
        <v>150</v>
      </c>
      <c r="B127" s="85" t="s">
        <v>638</v>
      </c>
    </row>
    <row r="128" spans="1:2" ht="15.75">
      <c r="A128" s="81" t="s">
        <v>151</v>
      </c>
      <c r="B128" s="85" t="s">
        <v>639</v>
      </c>
    </row>
    <row r="129" spans="1:2" ht="15.75">
      <c r="A129" s="81" t="s">
        <v>152</v>
      </c>
      <c r="B129" s="85" t="s">
        <v>639</v>
      </c>
    </row>
    <row r="130" spans="1:2" ht="15.75">
      <c r="A130" s="81" t="s">
        <v>153</v>
      </c>
      <c r="B130" s="85" t="s">
        <v>639</v>
      </c>
    </row>
    <row r="131" spans="1:2" ht="15.75">
      <c r="A131" s="81" t="s">
        <v>154</v>
      </c>
      <c r="B131" s="85" t="s">
        <v>639</v>
      </c>
    </row>
    <row r="132" spans="1:2" ht="15.75">
      <c r="A132" s="81" t="s">
        <v>155</v>
      </c>
      <c r="B132" s="85" t="s">
        <v>638</v>
      </c>
    </row>
    <row r="133" spans="1:2" ht="15.75">
      <c r="A133" s="81" t="s">
        <v>156</v>
      </c>
      <c r="B133" s="85" t="s">
        <v>639</v>
      </c>
    </row>
    <row r="134" spans="1:2" ht="16.5" thickBot="1">
      <c r="A134" s="83" t="s">
        <v>131</v>
      </c>
      <c r="B134" s="86" t="s">
        <v>639</v>
      </c>
    </row>
    <row r="135" spans="1:2" ht="15.75">
      <c r="A135" s="81" t="s">
        <v>158</v>
      </c>
      <c r="B135" s="87" t="s">
        <v>638</v>
      </c>
    </row>
    <row r="136" spans="1:2" ht="15.75">
      <c r="A136" s="81" t="s">
        <v>160</v>
      </c>
      <c r="B136" s="85" t="s">
        <v>639</v>
      </c>
    </row>
    <row r="137" spans="1:2" ht="15.75">
      <c r="A137" s="81" t="s">
        <v>162</v>
      </c>
      <c r="B137" s="85" t="s">
        <v>639</v>
      </c>
    </row>
    <row r="138" spans="1:2" ht="15.75">
      <c r="A138" s="81" t="s">
        <v>164</v>
      </c>
      <c r="B138" s="85" t="s">
        <v>639</v>
      </c>
    </row>
    <row r="139" spans="1:2" ht="15.75">
      <c r="A139" s="81" t="s">
        <v>166</v>
      </c>
      <c r="B139" s="85" t="s">
        <v>639</v>
      </c>
    </row>
    <row r="140" spans="1:2" ht="15.75">
      <c r="A140" s="81" t="s">
        <v>168</v>
      </c>
      <c r="B140" s="85" t="s">
        <v>638</v>
      </c>
    </row>
    <row r="141" spans="1:2" ht="15.75">
      <c r="A141" s="81" t="s">
        <v>170</v>
      </c>
      <c r="B141" s="85" t="s">
        <v>638</v>
      </c>
    </row>
    <row r="142" spans="1:2" ht="15.75">
      <c r="A142" s="81" t="s">
        <v>171</v>
      </c>
      <c r="B142" s="85" t="s">
        <v>639</v>
      </c>
    </row>
    <row r="143" spans="1:2" ht="15.75">
      <c r="A143" s="81" t="s">
        <v>173</v>
      </c>
      <c r="B143" s="85" t="s">
        <v>639</v>
      </c>
    </row>
    <row r="144" spans="1:2" ht="15.75">
      <c r="A144" s="81" t="s">
        <v>175</v>
      </c>
      <c r="B144" s="85" t="s">
        <v>639</v>
      </c>
    </row>
    <row r="145" spans="1:2" ht="15.75">
      <c r="A145" s="81" t="s">
        <v>177</v>
      </c>
      <c r="B145" s="85" t="s">
        <v>639</v>
      </c>
    </row>
    <row r="146" spans="1:2" ht="16.5" thickBot="1">
      <c r="A146" s="83" t="s">
        <v>179</v>
      </c>
      <c r="B146" s="86" t="s">
        <v>639</v>
      </c>
    </row>
    <row r="147" spans="1:2" ht="15.75">
      <c r="A147" s="81" t="s">
        <v>182</v>
      </c>
      <c r="B147" s="85" t="s">
        <v>639</v>
      </c>
    </row>
    <row r="148" spans="1:2" ht="15.75">
      <c r="A148" s="81" t="s">
        <v>183</v>
      </c>
      <c r="B148" s="85" t="s">
        <v>639</v>
      </c>
    </row>
    <row r="149" spans="1:2" ht="15.75">
      <c r="A149" s="81" t="s">
        <v>185</v>
      </c>
      <c r="B149" s="85" t="s">
        <v>638</v>
      </c>
    </row>
    <row r="150" spans="1:2" ht="15.75">
      <c r="A150" s="81" t="s">
        <v>187</v>
      </c>
      <c r="B150" s="85" t="s">
        <v>639</v>
      </c>
    </row>
    <row r="151" spans="1:2" ht="15.75">
      <c r="A151" s="81" t="s">
        <v>189</v>
      </c>
      <c r="B151" s="85" t="s">
        <v>638</v>
      </c>
    </row>
    <row r="152" spans="1:2" ht="15.75">
      <c r="A152" s="81" t="s">
        <v>191</v>
      </c>
      <c r="B152" s="85" t="s">
        <v>639</v>
      </c>
    </row>
    <row r="153" spans="1:2" ht="15.75">
      <c r="A153" s="81" t="s">
        <v>193</v>
      </c>
      <c r="B153" s="85" t="s">
        <v>639</v>
      </c>
    </row>
    <row r="154" spans="1:2" ht="15.75">
      <c r="A154" s="81" t="s">
        <v>194</v>
      </c>
      <c r="B154" s="85" t="s">
        <v>638</v>
      </c>
    </row>
    <row r="155" spans="1:2" ht="15.75">
      <c r="A155" s="81" t="s">
        <v>196</v>
      </c>
      <c r="B155" s="85" t="s">
        <v>639</v>
      </c>
    </row>
    <row r="156" spans="1:2" ht="15.75">
      <c r="A156" s="81" t="s">
        <v>198</v>
      </c>
      <c r="B156" s="85" t="s">
        <v>639</v>
      </c>
    </row>
    <row r="157" spans="1:2" ht="15.75">
      <c r="A157" s="81" t="s">
        <v>199</v>
      </c>
      <c r="B157" s="85" t="s">
        <v>638</v>
      </c>
    </row>
    <row r="158" spans="1:2" ht="15.75">
      <c r="A158" s="81" t="s">
        <v>200</v>
      </c>
      <c r="B158" s="85" t="s">
        <v>639</v>
      </c>
    </row>
    <row r="159" spans="1:2" ht="15.75">
      <c r="A159" s="81" t="s">
        <v>650</v>
      </c>
      <c r="B159" s="85" t="s">
        <v>639</v>
      </c>
    </row>
    <row r="160" spans="1:2" ht="15.75">
      <c r="A160" s="81" t="s">
        <v>201</v>
      </c>
      <c r="B160" s="85" t="s">
        <v>639</v>
      </c>
    </row>
    <row r="161" spans="1:2" ht="15.75">
      <c r="A161" s="81" t="s">
        <v>202</v>
      </c>
      <c r="B161" s="85" t="s">
        <v>638</v>
      </c>
    </row>
    <row r="162" spans="1:2" ht="15.75">
      <c r="A162" s="81" t="s">
        <v>204</v>
      </c>
      <c r="B162" s="85" t="s">
        <v>639</v>
      </c>
    </row>
    <row r="163" spans="1:2" ht="15.75">
      <c r="A163" s="81" t="s">
        <v>205</v>
      </c>
      <c r="B163" s="85" t="s">
        <v>638</v>
      </c>
    </row>
    <row r="164" spans="1:2" ht="15.75">
      <c r="A164" s="81" t="s">
        <v>207</v>
      </c>
      <c r="B164" s="85" t="s">
        <v>638</v>
      </c>
    </row>
    <row r="165" spans="1:2" ht="15.75">
      <c r="A165" s="81" t="s">
        <v>651</v>
      </c>
      <c r="B165" s="85" t="s">
        <v>638</v>
      </c>
    </row>
    <row r="166" spans="1:2" ht="15.75">
      <c r="A166" s="81" t="s">
        <v>208</v>
      </c>
      <c r="B166" s="85" t="s">
        <v>639</v>
      </c>
    </row>
    <row r="167" spans="1:2" ht="15.75">
      <c r="A167" s="81" t="s">
        <v>210</v>
      </c>
      <c r="B167" s="85" t="s">
        <v>639</v>
      </c>
    </row>
    <row r="168" spans="1:2" ht="15.75">
      <c r="A168" s="81" t="s">
        <v>212</v>
      </c>
      <c r="B168" s="85" t="s">
        <v>639</v>
      </c>
    </row>
    <row r="169" spans="1:2" ht="15.75">
      <c r="A169" s="81" t="s">
        <v>214</v>
      </c>
      <c r="B169" s="85" t="s">
        <v>638</v>
      </c>
    </row>
    <row r="170" spans="1:2" ht="15.75">
      <c r="A170" s="81" t="s">
        <v>215</v>
      </c>
      <c r="B170" s="85" t="s">
        <v>638</v>
      </c>
    </row>
    <row r="171" spans="1:2" ht="15.75">
      <c r="A171" s="81" t="s">
        <v>216</v>
      </c>
      <c r="B171" s="85" t="s">
        <v>639</v>
      </c>
    </row>
    <row r="172" spans="1:2" ht="15.75">
      <c r="A172" s="81" t="s">
        <v>217</v>
      </c>
      <c r="B172" s="85" t="s">
        <v>638</v>
      </c>
    </row>
    <row r="173" spans="1:2" ht="15.75">
      <c r="A173" s="81" t="s">
        <v>219</v>
      </c>
      <c r="B173" s="85" t="s">
        <v>639</v>
      </c>
    </row>
    <row r="174" spans="1:2" ht="15.75">
      <c r="A174" s="81" t="s">
        <v>220</v>
      </c>
      <c r="B174" s="85" t="s">
        <v>639</v>
      </c>
    </row>
    <row r="175" spans="1:2" ht="15.75">
      <c r="A175" s="81" t="s">
        <v>222</v>
      </c>
      <c r="B175" s="85" t="s">
        <v>639</v>
      </c>
    </row>
    <row r="176" spans="1:2" ht="15.75">
      <c r="A176" s="81" t="s">
        <v>224</v>
      </c>
      <c r="B176" s="85" t="s">
        <v>639</v>
      </c>
    </row>
    <row r="177" spans="1:2" ht="15.75">
      <c r="A177" s="81" t="s">
        <v>225</v>
      </c>
      <c r="B177" s="85" t="s">
        <v>639</v>
      </c>
    </row>
    <row r="178" spans="1:2" ht="15.75">
      <c r="A178" s="81" t="s">
        <v>226</v>
      </c>
      <c r="B178" s="85" t="s">
        <v>638</v>
      </c>
    </row>
    <row r="179" spans="1:2" ht="15.75">
      <c r="A179" s="81" t="s">
        <v>228</v>
      </c>
      <c r="B179" s="85" t="s">
        <v>639</v>
      </c>
    </row>
    <row r="180" spans="1:2" ht="15.75">
      <c r="A180" s="81" t="s">
        <v>230</v>
      </c>
      <c r="B180" s="85" t="s">
        <v>639</v>
      </c>
    </row>
    <row r="181" spans="1:2" ht="15.75">
      <c r="A181" s="81" t="s">
        <v>232</v>
      </c>
      <c r="B181" s="85" t="s">
        <v>639</v>
      </c>
    </row>
    <row r="182" spans="1:2" ht="15.75">
      <c r="A182" s="81" t="s">
        <v>234</v>
      </c>
      <c r="B182" s="85" t="s">
        <v>639</v>
      </c>
    </row>
    <row r="183" spans="1:2" ht="15.75">
      <c r="A183" s="81" t="s">
        <v>236</v>
      </c>
      <c r="B183" s="85" t="s">
        <v>638</v>
      </c>
    </row>
    <row r="184" spans="1:2" ht="15.75">
      <c r="A184" s="81" t="s">
        <v>237</v>
      </c>
      <c r="B184" s="85" t="s">
        <v>639</v>
      </c>
    </row>
    <row r="185" spans="1:2" ht="15.75">
      <c r="A185" s="81" t="s">
        <v>239</v>
      </c>
      <c r="B185" s="85" t="s">
        <v>639</v>
      </c>
    </row>
    <row r="186" spans="1:2" ht="15.75">
      <c r="A186" s="81" t="s">
        <v>241</v>
      </c>
      <c r="B186" s="85" t="s">
        <v>639</v>
      </c>
    </row>
    <row r="187" spans="1:2" ht="15.75">
      <c r="A187" s="81" t="s">
        <v>242</v>
      </c>
      <c r="B187" s="85" t="s">
        <v>639</v>
      </c>
    </row>
    <row r="188" spans="1:2" ht="15.75">
      <c r="A188" s="88" t="s">
        <v>245</v>
      </c>
      <c r="B188" s="89" t="s">
        <v>639</v>
      </c>
    </row>
    <row r="189" spans="1:2" ht="15.75">
      <c r="A189" s="88" t="s">
        <v>246</v>
      </c>
      <c r="B189" s="89" t="s">
        <v>652</v>
      </c>
    </row>
    <row r="190" spans="1:2" ht="15.75">
      <c r="A190" s="88" t="s">
        <v>248</v>
      </c>
      <c r="B190" s="89" t="s">
        <v>639</v>
      </c>
    </row>
    <row r="191" spans="1:2" ht="15.75">
      <c r="A191" s="88" t="s">
        <v>250</v>
      </c>
      <c r="B191" s="89" t="s">
        <v>639</v>
      </c>
    </row>
    <row r="192" spans="1:2" ht="15.75">
      <c r="A192" s="88" t="s">
        <v>252</v>
      </c>
      <c r="B192" s="89" t="s">
        <v>639</v>
      </c>
    </row>
    <row r="193" spans="1:2" ht="15.75">
      <c r="A193" s="88" t="s">
        <v>254</v>
      </c>
      <c r="B193" s="89" t="s">
        <v>639</v>
      </c>
    </row>
    <row r="194" spans="1:2" ht="15.75">
      <c r="A194" s="88" t="s">
        <v>653</v>
      </c>
      <c r="B194" s="89" t="s">
        <v>639</v>
      </c>
    </row>
    <row r="195" spans="1:2" ht="15.75">
      <c r="A195" s="88" t="s">
        <v>255</v>
      </c>
      <c r="B195" s="89" t="s">
        <v>639</v>
      </c>
    </row>
    <row r="196" spans="1:2" ht="15.75">
      <c r="A196" s="88" t="s">
        <v>257</v>
      </c>
      <c r="B196" s="89" t="s">
        <v>638</v>
      </c>
    </row>
    <row r="197" spans="1:2" ht="15.75">
      <c r="A197" s="88" t="s">
        <v>258</v>
      </c>
      <c r="B197" s="89" t="s">
        <v>639</v>
      </c>
    </row>
    <row r="198" spans="1:2" ht="15.75">
      <c r="A198" s="88" t="s">
        <v>259</v>
      </c>
      <c r="B198" s="89" t="s">
        <v>638</v>
      </c>
    </row>
    <row r="199" spans="1:2" ht="15.75">
      <c r="A199" s="88" t="s">
        <v>261</v>
      </c>
      <c r="B199" s="89" t="s">
        <v>639</v>
      </c>
    </row>
    <row r="200" spans="1:2" ht="15.75">
      <c r="A200" s="88" t="s">
        <v>263</v>
      </c>
      <c r="B200" s="89" t="s">
        <v>638</v>
      </c>
    </row>
    <row r="201" spans="1:2" ht="15.75">
      <c r="A201" s="88" t="s">
        <v>264</v>
      </c>
      <c r="B201" s="89" t="s">
        <v>638</v>
      </c>
    </row>
    <row r="202" spans="1:2" ht="15.75">
      <c r="A202" s="88" t="s">
        <v>265</v>
      </c>
      <c r="B202" s="89" t="s">
        <v>639</v>
      </c>
    </row>
    <row r="203" spans="1:2" ht="15.75">
      <c r="A203" s="88" t="s">
        <v>266</v>
      </c>
      <c r="B203" s="89" t="s">
        <v>639</v>
      </c>
    </row>
    <row r="204" spans="1:2" ht="15.75">
      <c r="A204" s="88" t="s">
        <v>267</v>
      </c>
      <c r="B204" s="89" t="s">
        <v>638</v>
      </c>
    </row>
    <row r="205" spans="1:2" ht="15.75">
      <c r="A205" s="88" t="s">
        <v>654</v>
      </c>
      <c r="B205" s="89" t="s">
        <v>639</v>
      </c>
    </row>
    <row r="206" spans="1:2" ht="15.75">
      <c r="A206" s="88" t="s">
        <v>269</v>
      </c>
      <c r="B206" s="89" t="s">
        <v>638</v>
      </c>
    </row>
    <row r="207" spans="1:2" ht="15.75">
      <c r="A207" s="88" t="s">
        <v>270</v>
      </c>
      <c r="B207" s="89" t="s">
        <v>639</v>
      </c>
    </row>
    <row r="208" spans="1:2" ht="15.75">
      <c r="A208" s="88" t="s">
        <v>272</v>
      </c>
      <c r="B208" s="89" t="s">
        <v>639</v>
      </c>
    </row>
    <row r="209" spans="1:2" ht="15.75">
      <c r="A209" s="88" t="s">
        <v>273</v>
      </c>
      <c r="B209" s="89" t="s">
        <v>639</v>
      </c>
    </row>
    <row r="210" spans="1:2" ht="15.75">
      <c r="A210" s="88" t="s">
        <v>274</v>
      </c>
      <c r="B210" s="89" t="s">
        <v>639</v>
      </c>
    </row>
    <row r="211" spans="1:2" ht="15.75">
      <c r="A211" s="88" t="s">
        <v>275</v>
      </c>
      <c r="B211" s="89" t="s">
        <v>639</v>
      </c>
    </row>
    <row r="212" spans="1:2" ht="15.75">
      <c r="A212" s="88" t="s">
        <v>276</v>
      </c>
      <c r="B212" s="89" t="s">
        <v>639</v>
      </c>
    </row>
    <row r="213" spans="1:2" ht="15.75">
      <c r="A213" s="88" t="s">
        <v>277</v>
      </c>
      <c r="B213" s="89" t="s">
        <v>639</v>
      </c>
    </row>
    <row r="214" spans="1:2" ht="15.75">
      <c r="A214" s="88" t="s">
        <v>655</v>
      </c>
      <c r="B214" s="89" t="s">
        <v>639</v>
      </c>
    </row>
    <row r="215" spans="1:2" ht="15.75">
      <c r="A215" s="88" t="s">
        <v>278</v>
      </c>
      <c r="B215" s="89" t="s">
        <v>639</v>
      </c>
    </row>
    <row r="216" spans="1:2" ht="15.75">
      <c r="A216" s="88" t="s">
        <v>279</v>
      </c>
      <c r="B216" s="89" t="s">
        <v>638</v>
      </c>
    </row>
    <row r="217" spans="1:2" ht="15.75">
      <c r="A217" s="88" t="s">
        <v>280</v>
      </c>
      <c r="B217" s="89" t="s">
        <v>638</v>
      </c>
    </row>
    <row r="218" spans="1:2" ht="15.75">
      <c r="A218" s="88" t="s">
        <v>281</v>
      </c>
      <c r="B218" s="89" t="s">
        <v>639</v>
      </c>
    </row>
    <row r="219" spans="1:2" ht="15.75">
      <c r="A219" s="88" t="s">
        <v>282</v>
      </c>
      <c r="B219" s="89" t="s">
        <v>638</v>
      </c>
    </row>
    <row r="220" spans="1:2" ht="15.75">
      <c r="A220" s="88" t="s">
        <v>656</v>
      </c>
      <c r="B220" s="89" t="s">
        <v>639</v>
      </c>
    </row>
    <row r="221" spans="1:2" ht="15.75">
      <c r="A221" s="88" t="s">
        <v>283</v>
      </c>
      <c r="B221" s="89" t="s">
        <v>638</v>
      </c>
    </row>
    <row r="222" spans="1:2" ht="15.75">
      <c r="A222" s="88" t="s">
        <v>284</v>
      </c>
      <c r="B222" s="89" t="s">
        <v>639</v>
      </c>
    </row>
    <row r="223" spans="1:2" ht="15.75">
      <c r="A223" s="88" t="s">
        <v>286</v>
      </c>
      <c r="B223" s="89" t="s">
        <v>639</v>
      </c>
    </row>
    <row r="224" spans="1:2" ht="15.75">
      <c r="A224" s="88" t="s">
        <v>287</v>
      </c>
      <c r="B224" s="89" t="s">
        <v>638</v>
      </c>
    </row>
    <row r="225" spans="1:2" ht="15.75">
      <c r="A225" s="88" t="s">
        <v>289</v>
      </c>
      <c r="B225" s="89" t="s">
        <v>639</v>
      </c>
    </row>
    <row r="226" spans="1:2" ht="15.75">
      <c r="A226" s="88" t="s">
        <v>290</v>
      </c>
      <c r="B226" s="89" t="s">
        <v>639</v>
      </c>
    </row>
    <row r="227" spans="1:2" ht="15.75">
      <c r="A227" s="88" t="s">
        <v>291</v>
      </c>
      <c r="B227" s="89" t="s">
        <v>639</v>
      </c>
    </row>
    <row r="228" spans="1:2" ht="15.75">
      <c r="A228" s="88" t="s">
        <v>292</v>
      </c>
      <c r="B228" s="89" t="s">
        <v>639</v>
      </c>
    </row>
    <row r="229" spans="1:2" ht="15.75">
      <c r="A229" s="88" t="s">
        <v>657</v>
      </c>
      <c r="B229" s="89" t="s">
        <v>638</v>
      </c>
    </row>
    <row r="230" spans="1:2" ht="15.75">
      <c r="A230" s="88" t="s">
        <v>294</v>
      </c>
      <c r="B230" s="89" t="s">
        <v>639</v>
      </c>
    </row>
    <row r="231" spans="1:2" ht="15.75">
      <c r="A231" s="88" t="s">
        <v>295</v>
      </c>
      <c r="B231" s="89" t="s">
        <v>639</v>
      </c>
    </row>
    <row r="232" spans="1:2" ht="15.75">
      <c r="A232" s="88" t="s">
        <v>296</v>
      </c>
      <c r="B232" s="89" t="s">
        <v>639</v>
      </c>
    </row>
    <row r="233" spans="1:2" ht="15.75">
      <c r="A233" s="88" t="s">
        <v>297</v>
      </c>
      <c r="B233" s="89" t="s">
        <v>638</v>
      </c>
    </row>
    <row r="234" spans="1:2" ht="15.75">
      <c r="A234" s="88" t="s">
        <v>298</v>
      </c>
      <c r="B234" s="89" t="s">
        <v>638</v>
      </c>
    </row>
    <row r="235" spans="1:2" ht="15.75">
      <c r="A235" s="88" t="s">
        <v>299</v>
      </c>
      <c r="B235" s="89" t="s">
        <v>638</v>
      </c>
    </row>
    <row r="236" spans="1:2" ht="15.75">
      <c r="A236" s="62" t="s">
        <v>799</v>
      </c>
      <c r="B236" s="89" t="s">
        <v>639</v>
      </c>
    </row>
    <row r="237" spans="1:2" ht="15.75">
      <c r="A237" s="88" t="s">
        <v>302</v>
      </c>
      <c r="B237" s="89" t="s">
        <v>638</v>
      </c>
    </row>
    <row r="238" spans="1:2" ht="15.75">
      <c r="A238" s="88" t="s">
        <v>303</v>
      </c>
      <c r="B238" s="89" t="s">
        <v>638</v>
      </c>
    </row>
    <row r="239" spans="1:2" ht="15.75">
      <c r="A239" s="88" t="s">
        <v>304</v>
      </c>
      <c r="B239" s="89" t="s">
        <v>639</v>
      </c>
    </row>
    <row r="240" spans="1:2" ht="15.75">
      <c r="A240" s="88" t="s">
        <v>305</v>
      </c>
      <c r="B240" s="89" t="s">
        <v>639</v>
      </c>
    </row>
    <row r="241" spans="1:2" ht="15.75">
      <c r="A241" s="88" t="s">
        <v>658</v>
      </c>
      <c r="B241" s="89" t="s">
        <v>639</v>
      </c>
    </row>
    <row r="242" spans="1:2" ht="15.75">
      <c r="A242" s="88" t="s">
        <v>306</v>
      </c>
      <c r="B242" s="89" t="s">
        <v>638</v>
      </c>
    </row>
    <row r="243" spans="1:2" ht="15.75">
      <c r="A243" s="88" t="s">
        <v>307</v>
      </c>
      <c r="B243" s="89" t="s">
        <v>639</v>
      </c>
    </row>
    <row r="244" spans="1:2" ht="15.75">
      <c r="A244" s="88" t="s">
        <v>308</v>
      </c>
      <c r="B244" s="89" t="s">
        <v>638</v>
      </c>
    </row>
    <row r="245" spans="1:2" ht="15.75">
      <c r="A245" s="88" t="s">
        <v>309</v>
      </c>
      <c r="B245" s="89" t="s">
        <v>639</v>
      </c>
    </row>
    <row r="246" spans="1:2" ht="15.75">
      <c r="A246" s="88" t="s">
        <v>310</v>
      </c>
      <c r="B246" s="89" t="s">
        <v>639</v>
      </c>
    </row>
    <row r="247" spans="1:2" ht="15.75">
      <c r="A247" s="88" t="s">
        <v>312</v>
      </c>
      <c r="B247" s="89" t="s">
        <v>638</v>
      </c>
    </row>
    <row r="248" spans="1:2" ht="15.75">
      <c r="A248" s="88" t="s">
        <v>313</v>
      </c>
      <c r="B248" s="89" t="s">
        <v>639</v>
      </c>
    </row>
    <row r="249" spans="1:2" ht="15.75">
      <c r="A249" s="88" t="s">
        <v>314</v>
      </c>
      <c r="B249" s="89" t="s">
        <v>639</v>
      </c>
    </row>
    <row r="250" spans="1:2" ht="15.75">
      <c r="A250" s="88" t="s">
        <v>315</v>
      </c>
      <c r="B250" s="89" t="s">
        <v>639</v>
      </c>
    </row>
    <row r="251" spans="1:2" ht="15.75">
      <c r="A251" s="88" t="s">
        <v>316</v>
      </c>
      <c r="B251" s="89" t="s">
        <v>639</v>
      </c>
    </row>
    <row r="252" spans="1:2" ht="15.75">
      <c r="A252" s="88" t="s">
        <v>317</v>
      </c>
      <c r="B252" s="89" t="s">
        <v>639</v>
      </c>
    </row>
    <row r="253" spans="1:2" ht="15.75">
      <c r="A253" s="88" t="s">
        <v>318</v>
      </c>
      <c r="B253" s="89" t="s">
        <v>639</v>
      </c>
    </row>
    <row r="254" spans="1:2" ht="15.75">
      <c r="A254" s="88" t="s">
        <v>319</v>
      </c>
      <c r="B254" s="89" t="s">
        <v>639</v>
      </c>
    </row>
    <row r="255" spans="1:2" ht="15.75">
      <c r="A255" s="88" t="s">
        <v>659</v>
      </c>
      <c r="B255" s="90" t="s">
        <v>638</v>
      </c>
    </row>
    <row r="256" spans="1:2" ht="15.75">
      <c r="A256" s="88" t="s">
        <v>320</v>
      </c>
      <c r="B256" s="89" t="s">
        <v>639</v>
      </c>
    </row>
    <row r="257" spans="1:2" ht="15.75">
      <c r="A257" s="88" t="s">
        <v>322</v>
      </c>
      <c r="B257" s="89" t="s">
        <v>639</v>
      </c>
    </row>
    <row r="258" spans="1:2" ht="15.75">
      <c r="A258" s="88" t="s">
        <v>323</v>
      </c>
      <c r="B258" s="89" t="s">
        <v>639</v>
      </c>
    </row>
    <row r="259" spans="1:2" ht="15.75">
      <c r="A259" s="88" t="s">
        <v>325</v>
      </c>
      <c r="B259" s="89" t="s">
        <v>639</v>
      </c>
    </row>
    <row r="260" spans="1:2" ht="15.75">
      <c r="A260" s="88" t="s">
        <v>326</v>
      </c>
      <c r="B260" s="89" t="s">
        <v>639</v>
      </c>
    </row>
    <row r="261" spans="1:2" ht="16.5" thickBot="1">
      <c r="A261" s="91" t="s">
        <v>327</v>
      </c>
      <c r="B261" s="92" t="s">
        <v>638</v>
      </c>
    </row>
    <row r="262" spans="1:2" ht="15.75">
      <c r="A262" s="81" t="s">
        <v>329</v>
      </c>
      <c r="B262" s="85" t="s">
        <v>638</v>
      </c>
    </row>
    <row r="263" spans="1:2" ht="15.75">
      <c r="A263" s="81" t="s">
        <v>331</v>
      </c>
      <c r="B263" s="85" t="s">
        <v>639</v>
      </c>
    </row>
    <row r="264" spans="1:2" ht="15.75">
      <c r="A264" s="81" t="s">
        <v>337</v>
      </c>
      <c r="B264" s="85" t="s">
        <v>639</v>
      </c>
    </row>
    <row r="265" spans="1:2" ht="15.75">
      <c r="A265" s="81" t="s">
        <v>339</v>
      </c>
      <c r="B265" s="85" t="s">
        <v>638</v>
      </c>
    </row>
    <row r="266" spans="1:2" ht="15.75">
      <c r="A266" s="81" t="s">
        <v>335</v>
      </c>
      <c r="B266" s="85" t="s">
        <v>639</v>
      </c>
    </row>
    <row r="267" spans="1:2" ht="15.75">
      <c r="A267" s="81" t="s">
        <v>340</v>
      </c>
      <c r="B267" s="85" t="s">
        <v>639</v>
      </c>
    </row>
    <row r="268" spans="1:2" ht="15.75">
      <c r="A268" s="81" t="s">
        <v>341</v>
      </c>
      <c r="B268" s="85" t="s">
        <v>639</v>
      </c>
    </row>
    <row r="269" spans="1:2" ht="15.75">
      <c r="A269" s="81" t="s">
        <v>660</v>
      </c>
      <c r="B269" s="85" t="s">
        <v>639</v>
      </c>
    </row>
    <row r="270" spans="1:2" ht="15.75">
      <c r="A270" s="81" t="s">
        <v>661</v>
      </c>
      <c r="B270" s="85" t="s">
        <v>638</v>
      </c>
    </row>
    <row r="271" spans="1:2" ht="15.75">
      <c r="A271" s="81" t="s">
        <v>343</v>
      </c>
      <c r="B271" s="85" t="s">
        <v>639</v>
      </c>
    </row>
    <row r="272" spans="1:2" ht="15.75">
      <c r="A272" s="81" t="s">
        <v>344</v>
      </c>
      <c r="B272" s="85" t="s">
        <v>639</v>
      </c>
    </row>
    <row r="273" spans="1:2" ht="15.75">
      <c r="A273" s="81" t="s">
        <v>345</v>
      </c>
      <c r="B273" s="85" t="s">
        <v>638</v>
      </c>
    </row>
    <row r="274" spans="1:2" ht="15.75">
      <c r="A274" s="81" t="s">
        <v>662</v>
      </c>
      <c r="B274" s="85" t="s">
        <v>638</v>
      </c>
    </row>
    <row r="275" spans="1:2" ht="15.75">
      <c r="A275" s="81" t="s">
        <v>346</v>
      </c>
      <c r="B275" s="85" t="s">
        <v>638</v>
      </c>
    </row>
    <row r="276" spans="1:2" ht="15.75">
      <c r="A276" s="81" t="s">
        <v>347</v>
      </c>
      <c r="B276" s="85" t="s">
        <v>638</v>
      </c>
    </row>
    <row r="277" spans="1:2" ht="15.75">
      <c r="A277" s="81" t="s">
        <v>663</v>
      </c>
      <c r="B277" s="85" t="s">
        <v>638</v>
      </c>
    </row>
    <row r="278" spans="1:2" ht="15.75">
      <c r="A278" s="81" t="s">
        <v>348</v>
      </c>
      <c r="B278" s="85" t="s">
        <v>639</v>
      </c>
    </row>
    <row r="279" spans="1:2" ht="15.75">
      <c r="A279" s="81" t="s">
        <v>350</v>
      </c>
      <c r="B279" s="85" t="s">
        <v>638</v>
      </c>
    </row>
    <row r="280" spans="1:2" ht="15.75">
      <c r="A280" s="81" t="s">
        <v>351</v>
      </c>
      <c r="B280" s="85" t="s">
        <v>638</v>
      </c>
    </row>
    <row r="281" spans="1:2" ht="15.75">
      <c r="A281" s="81" t="s">
        <v>291</v>
      </c>
      <c r="B281" s="85" t="s">
        <v>638</v>
      </c>
    </row>
    <row r="282" spans="1:2" ht="15.75">
      <c r="A282" s="81" t="s">
        <v>352</v>
      </c>
      <c r="B282" s="85" t="s">
        <v>638</v>
      </c>
    </row>
    <row r="283" spans="1:2" ht="15.75">
      <c r="A283" s="81" t="s">
        <v>353</v>
      </c>
      <c r="B283" s="85" t="s">
        <v>638</v>
      </c>
    </row>
    <row r="284" spans="1:2" ht="15.75">
      <c r="A284" s="81" t="s">
        <v>354</v>
      </c>
      <c r="B284" s="85" t="s">
        <v>638</v>
      </c>
    </row>
    <row r="285" spans="1:2" ht="15.75">
      <c r="A285" s="81" t="s">
        <v>356</v>
      </c>
      <c r="B285" s="85" t="s">
        <v>638</v>
      </c>
    </row>
    <row r="286" spans="1:2" ht="15.75">
      <c r="A286" s="81" t="s">
        <v>357</v>
      </c>
      <c r="B286" s="85" t="s">
        <v>638</v>
      </c>
    </row>
    <row r="287" spans="1:2" ht="15.75">
      <c r="A287" s="81" t="s">
        <v>358</v>
      </c>
      <c r="B287" s="85" t="s">
        <v>638</v>
      </c>
    </row>
    <row r="288" spans="1:2" ht="15.75">
      <c r="A288" s="81" t="s">
        <v>664</v>
      </c>
      <c r="B288" s="85" t="s">
        <v>638</v>
      </c>
    </row>
    <row r="289" spans="1:2" ht="15.75">
      <c r="A289" s="81" t="s">
        <v>359</v>
      </c>
      <c r="B289" s="85" t="s">
        <v>639</v>
      </c>
    </row>
    <row r="290" spans="1:2" ht="15.75">
      <c r="A290" s="81" t="s">
        <v>360</v>
      </c>
      <c r="B290" s="85" t="s">
        <v>638</v>
      </c>
    </row>
    <row r="291" spans="1:2" ht="15.75">
      <c r="A291" s="81" t="s">
        <v>361</v>
      </c>
      <c r="B291" s="85" t="s">
        <v>638</v>
      </c>
    </row>
    <row r="292" spans="1:2" ht="15.75">
      <c r="A292" s="81" t="s">
        <v>362</v>
      </c>
      <c r="B292" s="85" t="s">
        <v>638</v>
      </c>
    </row>
    <row r="293" spans="1:2" ht="15.75">
      <c r="A293" s="81" t="s">
        <v>364</v>
      </c>
      <c r="B293" s="85" t="s">
        <v>638</v>
      </c>
    </row>
    <row r="294" spans="1:2" ht="15.75">
      <c r="A294" s="81" t="s">
        <v>365</v>
      </c>
      <c r="B294" s="85" t="s">
        <v>638</v>
      </c>
    </row>
    <row r="295" spans="1:2" ht="15.75">
      <c r="A295" s="81" t="s">
        <v>366</v>
      </c>
      <c r="B295" s="85" t="s">
        <v>639</v>
      </c>
    </row>
    <row r="296" spans="1:2" ht="15.75">
      <c r="A296" s="81" t="s">
        <v>367</v>
      </c>
      <c r="B296" s="85" t="s">
        <v>639</v>
      </c>
    </row>
    <row r="297" spans="1:2" ht="15.75">
      <c r="A297" s="81" t="s">
        <v>369</v>
      </c>
      <c r="B297" s="85" t="s">
        <v>638</v>
      </c>
    </row>
    <row r="298" spans="1:2" ht="15.75">
      <c r="A298" s="81" t="s">
        <v>370</v>
      </c>
      <c r="B298" s="85" t="s">
        <v>639</v>
      </c>
    </row>
    <row r="299" spans="1:2" ht="15.75">
      <c r="A299" s="81" t="s">
        <v>371</v>
      </c>
      <c r="B299" s="85" t="s">
        <v>638</v>
      </c>
    </row>
    <row r="300" spans="1:2" ht="15.75">
      <c r="A300" s="81" t="s">
        <v>372</v>
      </c>
      <c r="B300" s="85" t="s">
        <v>638</v>
      </c>
    </row>
    <row r="301" spans="1:2" ht="15.75">
      <c r="A301" s="81" t="s">
        <v>373</v>
      </c>
      <c r="B301" s="85" t="s">
        <v>638</v>
      </c>
    </row>
    <row r="302" spans="1:2" ht="15.75">
      <c r="A302" s="81" t="s">
        <v>374</v>
      </c>
      <c r="B302" s="85" t="s">
        <v>638</v>
      </c>
    </row>
    <row r="303" spans="1:2" ht="16.5" thickBot="1">
      <c r="A303" s="83" t="s">
        <v>375</v>
      </c>
      <c r="B303" s="86" t="s">
        <v>639</v>
      </c>
    </row>
    <row r="304" spans="1:2" ht="15.75">
      <c r="A304" s="81" t="s">
        <v>378</v>
      </c>
      <c r="B304" s="93" t="s">
        <v>639</v>
      </c>
    </row>
    <row r="305" spans="1:2" ht="15.75">
      <c r="A305" s="81" t="s">
        <v>380</v>
      </c>
      <c r="B305" s="93" t="s">
        <v>639</v>
      </c>
    </row>
    <row r="306" spans="1:2" ht="15.75">
      <c r="A306" s="81" t="s">
        <v>382</v>
      </c>
      <c r="B306" s="93" t="s">
        <v>639</v>
      </c>
    </row>
    <row r="307" spans="1:2" ht="15.75">
      <c r="A307" s="81" t="s">
        <v>384</v>
      </c>
      <c r="B307" s="93" t="s">
        <v>639</v>
      </c>
    </row>
    <row r="308" spans="1:2" ht="15.75">
      <c r="A308" s="81" t="s">
        <v>386</v>
      </c>
      <c r="B308" s="93" t="s">
        <v>639</v>
      </c>
    </row>
    <row r="309" spans="1:2" ht="15.75">
      <c r="A309" s="81" t="s">
        <v>387</v>
      </c>
      <c r="B309" s="93" t="s">
        <v>638</v>
      </c>
    </row>
    <row r="310" spans="1:2" ht="15.75">
      <c r="A310" s="81" t="s">
        <v>389</v>
      </c>
      <c r="B310" s="93" t="s">
        <v>639</v>
      </c>
    </row>
    <row r="311" spans="1:2" ht="15.75">
      <c r="A311" s="81" t="s">
        <v>391</v>
      </c>
      <c r="B311" s="93" t="s">
        <v>638</v>
      </c>
    </row>
    <row r="312" spans="1:2" ht="15.75">
      <c r="A312" s="81" t="s">
        <v>392</v>
      </c>
      <c r="B312" s="93" t="s">
        <v>639</v>
      </c>
    </row>
    <row r="313" spans="1:2" ht="15.75">
      <c r="A313" s="81" t="s">
        <v>393</v>
      </c>
      <c r="B313" s="93" t="s">
        <v>638</v>
      </c>
    </row>
    <row r="314" spans="1:2" ht="15.75">
      <c r="A314" s="81" t="s">
        <v>394</v>
      </c>
      <c r="B314" s="93" t="s">
        <v>639</v>
      </c>
    </row>
    <row r="315" spans="1:2" ht="15.75">
      <c r="A315" s="81" t="s">
        <v>670</v>
      </c>
      <c r="B315" s="93" t="s">
        <v>639</v>
      </c>
    </row>
    <row r="316" spans="1:2" ht="15.75">
      <c r="A316" s="81" t="s">
        <v>397</v>
      </c>
      <c r="B316" s="93" t="s">
        <v>638</v>
      </c>
    </row>
    <row r="317" spans="1:2" ht="15.75">
      <c r="A317" s="81" t="s">
        <v>398</v>
      </c>
      <c r="B317" s="93" t="s">
        <v>638</v>
      </c>
    </row>
    <row r="318" spans="1:2" ht="15.75">
      <c r="A318" s="81" t="s">
        <v>399</v>
      </c>
      <c r="B318" s="93" t="s">
        <v>638</v>
      </c>
    </row>
    <row r="319" spans="1:2" ht="15.75">
      <c r="A319" s="81" t="s">
        <v>400</v>
      </c>
      <c r="B319" s="93" t="s">
        <v>638</v>
      </c>
    </row>
    <row r="320" spans="1:2" ht="15.75">
      <c r="A320" s="81" t="s">
        <v>402</v>
      </c>
      <c r="B320" s="93" t="s">
        <v>639</v>
      </c>
    </row>
    <row r="321" spans="1:2" ht="15.75">
      <c r="A321" s="81" t="s">
        <v>403</v>
      </c>
      <c r="B321" s="93" t="s">
        <v>639</v>
      </c>
    </row>
    <row r="322" spans="1:2" ht="15.75">
      <c r="A322" s="81" t="s">
        <v>405</v>
      </c>
      <c r="B322" s="93" t="s">
        <v>639</v>
      </c>
    </row>
    <row r="323" spans="1:2" ht="15.75">
      <c r="A323" s="81" t="s">
        <v>406</v>
      </c>
      <c r="B323" s="93" t="s">
        <v>638</v>
      </c>
    </row>
    <row r="324" spans="1:2" ht="15.75">
      <c r="A324" s="81" t="s">
        <v>407</v>
      </c>
      <c r="B324" s="93" t="s">
        <v>639</v>
      </c>
    </row>
    <row r="325" spans="1:2" ht="15.75">
      <c r="A325" s="81" t="s">
        <v>665</v>
      </c>
      <c r="B325" s="93" t="s">
        <v>639</v>
      </c>
    </row>
    <row r="326" spans="1:2" ht="15.75">
      <c r="A326" s="81" t="s">
        <v>408</v>
      </c>
      <c r="B326" s="93" t="s">
        <v>639</v>
      </c>
    </row>
    <row r="327" spans="1:2" ht="15.75">
      <c r="A327" s="81" t="s">
        <v>409</v>
      </c>
      <c r="B327" s="93" t="s">
        <v>638</v>
      </c>
    </row>
    <row r="328" spans="1:2" ht="15.75">
      <c r="A328" s="81" t="s">
        <v>410</v>
      </c>
      <c r="B328" s="93" t="s">
        <v>639</v>
      </c>
    </row>
    <row r="329" spans="1:2" ht="15.75">
      <c r="A329" s="81" t="s">
        <v>412</v>
      </c>
      <c r="B329" s="93" t="s">
        <v>639</v>
      </c>
    </row>
    <row r="330" spans="1:2" ht="15.75">
      <c r="A330" s="81" t="s">
        <v>414</v>
      </c>
      <c r="B330" s="93" t="s">
        <v>639</v>
      </c>
    </row>
    <row r="331" spans="1:2" ht="15.75">
      <c r="A331" s="81" t="s">
        <v>415</v>
      </c>
      <c r="B331" s="93" t="s">
        <v>639</v>
      </c>
    </row>
    <row r="332" spans="1:2" ht="15.75">
      <c r="A332" s="81" t="s">
        <v>666</v>
      </c>
      <c r="B332" s="93" t="s">
        <v>639</v>
      </c>
    </row>
    <row r="333" spans="1:2" ht="15.75">
      <c r="A333" s="81" t="s">
        <v>416</v>
      </c>
      <c r="B333" s="93" t="s">
        <v>639</v>
      </c>
    </row>
    <row r="334" spans="1:2" ht="15.75">
      <c r="A334" s="81" t="s">
        <v>667</v>
      </c>
      <c r="B334" s="93" t="s">
        <v>638</v>
      </c>
    </row>
    <row r="335" spans="1:2" ht="15.75">
      <c r="A335" s="81" t="s">
        <v>417</v>
      </c>
      <c r="B335" s="93" t="s">
        <v>639</v>
      </c>
    </row>
    <row r="336" spans="1:2" ht="16.5" thickBot="1">
      <c r="A336" s="83" t="s">
        <v>418</v>
      </c>
      <c r="B336" s="94" t="s">
        <v>638</v>
      </c>
    </row>
    <row r="337" spans="1:2" ht="15.75">
      <c r="A337" s="81" t="s">
        <v>421</v>
      </c>
      <c r="B337" s="85" t="s">
        <v>639</v>
      </c>
    </row>
    <row r="338" spans="1:2" ht="15.75">
      <c r="A338" s="81" t="s">
        <v>423</v>
      </c>
      <c r="B338" s="85" t="s">
        <v>639</v>
      </c>
    </row>
    <row r="339" spans="1:2" ht="15.75">
      <c r="A339" s="81" t="s">
        <v>425</v>
      </c>
      <c r="B339" s="85" t="s">
        <v>639</v>
      </c>
    </row>
    <row r="340" spans="1:2" ht="15.75">
      <c r="A340" s="81" t="s">
        <v>427</v>
      </c>
      <c r="B340" s="85" t="s">
        <v>638</v>
      </c>
    </row>
    <row r="341" spans="1:2" ht="15.75">
      <c r="A341" s="81" t="s">
        <v>429</v>
      </c>
      <c r="B341" s="85" t="s">
        <v>638</v>
      </c>
    </row>
    <row r="342" spans="1:2" ht="15.75">
      <c r="A342" s="81" t="s">
        <v>431</v>
      </c>
      <c r="B342" s="85" t="s">
        <v>638</v>
      </c>
    </row>
    <row r="343" spans="1:2" ht="15.75">
      <c r="A343" s="81" t="s">
        <v>432</v>
      </c>
      <c r="B343" s="85" t="s">
        <v>638</v>
      </c>
    </row>
    <row r="344" spans="1:2" ht="15.75">
      <c r="A344" s="81" t="s">
        <v>433</v>
      </c>
      <c r="B344" s="85" t="s">
        <v>638</v>
      </c>
    </row>
    <row r="345" spans="1:2" ht="15.75">
      <c r="A345" s="81" t="s">
        <v>434</v>
      </c>
      <c r="B345" s="85" t="s">
        <v>638</v>
      </c>
    </row>
    <row r="346" spans="1:2" ht="15.75">
      <c r="A346" s="81" t="s">
        <v>436</v>
      </c>
      <c r="B346" s="85" t="s">
        <v>639</v>
      </c>
    </row>
    <row r="347" spans="1:2" ht="15.75">
      <c r="A347" s="81" t="s">
        <v>438</v>
      </c>
      <c r="B347" s="85" t="s">
        <v>639</v>
      </c>
    </row>
    <row r="348" spans="1:2" ht="15.75">
      <c r="A348" s="81" t="s">
        <v>668</v>
      </c>
      <c r="B348" s="85" t="s">
        <v>669</v>
      </c>
    </row>
    <row r="349" spans="1:2" ht="15.75">
      <c r="A349" s="81" t="s">
        <v>443</v>
      </c>
      <c r="B349" s="85" t="s">
        <v>638</v>
      </c>
    </row>
    <row r="350" spans="1:2" ht="15.75">
      <c r="A350" s="81" t="s">
        <v>445</v>
      </c>
      <c r="B350" s="85" t="s">
        <v>638</v>
      </c>
    </row>
    <row r="351" spans="1:2" ht="15.75">
      <c r="A351" s="81" t="s">
        <v>446</v>
      </c>
      <c r="B351" s="85" t="s">
        <v>638</v>
      </c>
    </row>
    <row r="352" spans="1:2" ht="15.75">
      <c r="A352" s="81" t="s">
        <v>447</v>
      </c>
      <c r="B352" s="85" t="s">
        <v>638</v>
      </c>
    </row>
    <row r="353" spans="1:2" ht="15.75">
      <c r="A353" s="81" t="s">
        <v>448</v>
      </c>
      <c r="B353" s="85" t="s">
        <v>638</v>
      </c>
    </row>
    <row r="354" spans="1:2" ht="15.75">
      <c r="A354" s="81" t="s">
        <v>450</v>
      </c>
      <c r="B354" s="85" t="s">
        <v>639</v>
      </c>
    </row>
    <row r="355" spans="1:2" ht="15.75">
      <c r="A355" s="81" t="s">
        <v>452</v>
      </c>
      <c r="B355" s="85" t="s">
        <v>638</v>
      </c>
    </row>
    <row r="356" spans="1:2" ht="15.75">
      <c r="A356" s="81" t="s">
        <v>454</v>
      </c>
      <c r="B356" s="85" t="s">
        <v>639</v>
      </c>
    </row>
    <row r="357" spans="1:2" ht="15.75">
      <c r="A357" s="97" t="s">
        <v>333</v>
      </c>
      <c r="B357" s="98"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5"/>
  <sheetViews>
    <sheetView topLeftCell="A112" workbookViewId="0">
      <selection activeCell="C11" sqref="C11"/>
    </sheetView>
  </sheetViews>
  <sheetFormatPr defaultRowHeight="15"/>
  <cols>
    <col min="1" max="1" width="43.140625" bestFit="1" customWidth="1"/>
    <col min="2" max="2" width="24.85546875" customWidth="1"/>
    <col min="3" max="3" width="10.140625" bestFit="1" customWidth="1"/>
    <col min="4" max="4" width="94.5703125" bestFit="1" customWidth="1"/>
  </cols>
  <sheetData>
    <row r="1" spans="1:4" ht="30">
      <c r="A1" s="118" t="s">
        <v>723</v>
      </c>
      <c r="B1" s="119" t="s">
        <v>724</v>
      </c>
      <c r="C1" s="120" t="s">
        <v>725</v>
      </c>
      <c r="D1" s="121" t="s">
        <v>726</v>
      </c>
    </row>
    <row r="2" spans="1:4">
      <c r="A2" s="106" t="s">
        <v>66</v>
      </c>
      <c r="B2" s="110">
        <v>3.2</v>
      </c>
      <c r="C2" s="111" t="s">
        <v>727</v>
      </c>
      <c r="D2" s="112" t="s">
        <v>569</v>
      </c>
    </row>
    <row r="3" spans="1:4">
      <c r="A3" s="106" t="s">
        <v>68</v>
      </c>
      <c r="B3" s="110">
        <v>0.25</v>
      </c>
      <c r="C3" s="111" t="s">
        <v>728</v>
      </c>
      <c r="D3" s="112" t="s">
        <v>570</v>
      </c>
    </row>
    <row r="4" spans="1:4">
      <c r="A4" s="106" t="s">
        <v>70</v>
      </c>
      <c r="B4" s="110">
        <v>2.15</v>
      </c>
      <c r="C4" s="111">
        <v>0</v>
      </c>
      <c r="D4" s="112">
        <v>2</v>
      </c>
    </row>
    <row r="5" spans="1:4">
      <c r="A5" s="106" t="s">
        <v>71</v>
      </c>
      <c r="B5" s="110">
        <v>1.2</v>
      </c>
      <c r="C5" s="111" t="s">
        <v>729</v>
      </c>
      <c r="D5" s="112" t="s">
        <v>570</v>
      </c>
    </row>
    <row r="6" spans="1:4">
      <c r="A6" s="106" t="s">
        <v>73</v>
      </c>
      <c r="B6" s="110">
        <v>0.9</v>
      </c>
      <c r="C6" s="111">
        <v>0</v>
      </c>
      <c r="D6" s="112" t="s">
        <v>571</v>
      </c>
    </row>
    <row r="7" spans="1:4">
      <c r="A7" s="106" t="s">
        <v>74</v>
      </c>
      <c r="B7" s="110">
        <v>0.6</v>
      </c>
      <c r="C7" s="111" t="s">
        <v>730</v>
      </c>
      <c r="D7" s="112" t="s">
        <v>570</v>
      </c>
    </row>
    <row r="8" spans="1:4">
      <c r="A8" s="106" t="s">
        <v>75</v>
      </c>
      <c r="B8" s="110">
        <v>1</v>
      </c>
      <c r="C8" s="111">
        <v>0</v>
      </c>
      <c r="D8" s="112" t="s">
        <v>571</v>
      </c>
    </row>
    <row r="9" spans="1:4">
      <c r="A9" s="106" t="s">
        <v>731</v>
      </c>
      <c r="B9" s="110">
        <v>1.2</v>
      </c>
      <c r="C9" s="111">
        <v>0</v>
      </c>
      <c r="D9" s="112" t="s">
        <v>732</v>
      </c>
    </row>
    <row r="10" spans="1:4">
      <c r="A10" s="106" t="s">
        <v>77</v>
      </c>
      <c r="B10" s="110">
        <v>0.1</v>
      </c>
      <c r="C10" s="111">
        <v>0</v>
      </c>
      <c r="D10" s="112" t="s">
        <v>572</v>
      </c>
    </row>
    <row r="11" spans="1:4">
      <c r="A11" s="106" t="s">
        <v>79</v>
      </c>
      <c r="B11" s="110">
        <v>3.2</v>
      </c>
      <c r="C11" s="111" t="s">
        <v>733</v>
      </c>
      <c r="D11" s="112" t="s">
        <v>573</v>
      </c>
    </row>
    <row r="12" spans="1:4">
      <c r="A12" s="106" t="s">
        <v>734</v>
      </c>
      <c r="B12" s="110">
        <v>0</v>
      </c>
      <c r="C12" s="111">
        <v>0</v>
      </c>
      <c r="D12" s="112">
        <v>10.199999999999999</v>
      </c>
    </row>
    <row r="13" spans="1:4">
      <c r="A13" s="106" t="s">
        <v>80</v>
      </c>
      <c r="B13" s="110">
        <v>0</v>
      </c>
      <c r="C13" s="111">
        <v>0</v>
      </c>
      <c r="D13" s="112" t="s">
        <v>574</v>
      </c>
    </row>
    <row r="14" spans="1:4">
      <c r="A14" s="106" t="s">
        <v>81</v>
      </c>
      <c r="B14" s="110">
        <v>2</v>
      </c>
      <c r="C14" s="111" t="s">
        <v>735</v>
      </c>
      <c r="D14" s="112">
        <v>4.8</v>
      </c>
    </row>
    <row r="15" spans="1:4">
      <c r="A15" s="106" t="s">
        <v>82</v>
      </c>
      <c r="B15" s="110">
        <v>1</v>
      </c>
      <c r="C15" s="111">
        <v>0</v>
      </c>
      <c r="D15" s="112" t="s">
        <v>570</v>
      </c>
    </row>
    <row r="16" spans="1:4">
      <c r="A16" s="106" t="s">
        <v>85</v>
      </c>
      <c r="B16" s="110">
        <v>2.2000000000000002</v>
      </c>
      <c r="C16" s="111" t="s">
        <v>736</v>
      </c>
      <c r="D16" s="112">
        <v>1.35</v>
      </c>
    </row>
    <row r="17" spans="1:4">
      <c r="A17" s="106" t="s">
        <v>86</v>
      </c>
      <c r="B17" s="110">
        <v>1.8</v>
      </c>
      <c r="C17" s="111">
        <v>0</v>
      </c>
      <c r="D17" s="112" t="s">
        <v>575</v>
      </c>
    </row>
    <row r="18" spans="1:4">
      <c r="A18" s="106" t="s">
        <v>802</v>
      </c>
      <c r="B18" s="110">
        <v>1</v>
      </c>
      <c r="C18" s="111">
        <v>0</v>
      </c>
      <c r="D18" s="112" t="s">
        <v>573</v>
      </c>
    </row>
    <row r="19" spans="1:4">
      <c r="A19" s="106" t="s">
        <v>803</v>
      </c>
      <c r="B19" s="110">
        <v>2.6</v>
      </c>
      <c r="C19" s="111">
        <v>0</v>
      </c>
      <c r="D19" s="112" t="s">
        <v>575</v>
      </c>
    </row>
    <row r="20" spans="1:4">
      <c r="A20" s="106" t="s">
        <v>89</v>
      </c>
      <c r="B20" s="110">
        <v>2</v>
      </c>
      <c r="C20" s="111">
        <v>0</v>
      </c>
      <c r="D20" s="112" t="s">
        <v>570</v>
      </c>
    </row>
    <row r="21" spans="1:4">
      <c r="A21" s="106" t="s">
        <v>737</v>
      </c>
      <c r="B21" s="110">
        <v>1.6</v>
      </c>
      <c r="C21" s="111" t="s">
        <v>738</v>
      </c>
      <c r="D21" s="112">
        <v>11</v>
      </c>
    </row>
    <row r="22" spans="1:4">
      <c r="A22" s="106" t="s">
        <v>90</v>
      </c>
      <c r="B22" s="110">
        <v>1</v>
      </c>
      <c r="C22" s="111" t="s">
        <v>730</v>
      </c>
      <c r="D22" s="112" t="s">
        <v>573</v>
      </c>
    </row>
    <row r="23" spans="1:4">
      <c r="A23" s="106" t="s">
        <v>804</v>
      </c>
      <c r="B23" s="110">
        <v>0.2</v>
      </c>
      <c r="C23" s="111">
        <v>0</v>
      </c>
      <c r="D23" s="112" t="s">
        <v>569</v>
      </c>
    </row>
    <row r="24" spans="1:4">
      <c r="A24" s="106" t="s">
        <v>92</v>
      </c>
      <c r="B24" s="110">
        <v>2</v>
      </c>
      <c r="C24" s="111">
        <v>0</v>
      </c>
      <c r="D24" s="112" t="s">
        <v>571</v>
      </c>
    </row>
    <row r="25" spans="1:4">
      <c r="A25" s="106" t="s">
        <v>93</v>
      </c>
      <c r="B25" s="110">
        <v>0.25</v>
      </c>
      <c r="C25" s="111" t="s">
        <v>728</v>
      </c>
      <c r="D25" s="112" t="s">
        <v>570</v>
      </c>
    </row>
    <row r="26" spans="1:4">
      <c r="A26" s="106" t="s">
        <v>739</v>
      </c>
      <c r="B26" s="110">
        <v>0</v>
      </c>
      <c r="C26" s="111">
        <v>0</v>
      </c>
      <c r="D26" s="112">
        <v>3.8</v>
      </c>
    </row>
    <row r="27" spans="1:4">
      <c r="A27" s="106" t="s">
        <v>94</v>
      </c>
      <c r="B27" s="110">
        <v>0.35</v>
      </c>
      <c r="C27" s="111" t="s">
        <v>740</v>
      </c>
      <c r="D27" s="112" t="s">
        <v>575</v>
      </c>
    </row>
    <row r="28" spans="1:4">
      <c r="A28" s="106" t="s">
        <v>95</v>
      </c>
      <c r="B28" s="110">
        <v>2.5</v>
      </c>
      <c r="C28" s="111" t="s">
        <v>741</v>
      </c>
      <c r="D28" s="112" t="s">
        <v>573</v>
      </c>
    </row>
    <row r="29" spans="1:4">
      <c r="A29" s="106" t="s">
        <v>96</v>
      </c>
      <c r="B29" s="110">
        <v>2</v>
      </c>
      <c r="C29" s="111">
        <v>0</v>
      </c>
      <c r="D29" s="112" t="s">
        <v>569</v>
      </c>
    </row>
    <row r="30" spans="1:4">
      <c r="A30" s="106" t="s">
        <v>805</v>
      </c>
      <c r="B30" s="110">
        <v>2.6</v>
      </c>
      <c r="C30" s="111">
        <v>0</v>
      </c>
      <c r="D30" s="112" t="s">
        <v>571</v>
      </c>
    </row>
    <row r="31" spans="1:4">
      <c r="A31" s="106" t="s">
        <v>99</v>
      </c>
      <c r="B31" s="110">
        <v>1</v>
      </c>
      <c r="C31" s="111">
        <v>0</v>
      </c>
      <c r="D31" s="112" t="s">
        <v>576</v>
      </c>
    </row>
    <row r="32" spans="1:4">
      <c r="A32" s="106" t="s">
        <v>100</v>
      </c>
      <c r="B32" s="110">
        <v>1</v>
      </c>
      <c r="C32" s="111">
        <v>0</v>
      </c>
      <c r="D32" s="112" t="s">
        <v>570</v>
      </c>
    </row>
    <row r="33" spans="1:4">
      <c r="A33" s="106" t="s">
        <v>101</v>
      </c>
      <c r="B33" s="110">
        <v>2</v>
      </c>
      <c r="C33" s="111">
        <v>0</v>
      </c>
      <c r="D33" s="112" t="s">
        <v>569</v>
      </c>
    </row>
    <row r="34" spans="1:4">
      <c r="A34" s="106" t="s">
        <v>742</v>
      </c>
      <c r="B34" s="110">
        <v>1</v>
      </c>
      <c r="C34" s="111">
        <v>0</v>
      </c>
      <c r="D34" s="112">
        <v>17.5</v>
      </c>
    </row>
    <row r="35" spans="1:4">
      <c r="A35" s="106" t="s">
        <v>102</v>
      </c>
      <c r="B35" s="110">
        <v>1</v>
      </c>
      <c r="C35" s="111">
        <v>0</v>
      </c>
      <c r="D35" s="112" t="s">
        <v>575</v>
      </c>
    </row>
    <row r="36" spans="1:4">
      <c r="A36" s="106" t="s">
        <v>103</v>
      </c>
      <c r="B36" s="110">
        <v>2</v>
      </c>
      <c r="C36" s="111">
        <v>0</v>
      </c>
      <c r="D36" s="112" t="s">
        <v>571</v>
      </c>
    </row>
    <row r="37" spans="1:4">
      <c r="A37" s="106" t="s">
        <v>104</v>
      </c>
      <c r="B37" s="110">
        <v>2.6</v>
      </c>
      <c r="C37" s="111">
        <v>0</v>
      </c>
      <c r="D37" s="112" t="s">
        <v>571</v>
      </c>
    </row>
    <row r="38" spans="1:4">
      <c r="A38" s="106" t="s">
        <v>84</v>
      </c>
      <c r="B38" s="110">
        <v>2</v>
      </c>
      <c r="C38" s="111">
        <v>0</v>
      </c>
      <c r="D38" s="112">
        <v>1.25</v>
      </c>
    </row>
    <row r="39" spans="1:4">
      <c r="A39" s="106" t="s">
        <v>105</v>
      </c>
      <c r="B39" s="110">
        <v>0.25</v>
      </c>
      <c r="C39" s="111" t="s">
        <v>728</v>
      </c>
      <c r="D39" s="112" t="s">
        <v>577</v>
      </c>
    </row>
    <row r="40" spans="1:4">
      <c r="A40" s="106" t="s">
        <v>106</v>
      </c>
      <c r="B40" s="110">
        <v>2.1</v>
      </c>
      <c r="C40" s="111" t="s">
        <v>743</v>
      </c>
      <c r="D40" s="112" t="s">
        <v>573</v>
      </c>
    </row>
    <row r="41" spans="1:4">
      <c r="A41" s="106" t="s">
        <v>107</v>
      </c>
      <c r="B41" s="110">
        <v>2.5</v>
      </c>
      <c r="C41" s="111">
        <v>0</v>
      </c>
      <c r="D41" s="112" t="s">
        <v>571</v>
      </c>
    </row>
    <row r="42" spans="1:4">
      <c r="A42" s="106" t="s">
        <v>109</v>
      </c>
      <c r="B42" s="110">
        <v>0.25</v>
      </c>
      <c r="C42" s="111">
        <v>0</v>
      </c>
      <c r="D42" s="112" t="s">
        <v>578</v>
      </c>
    </row>
    <row r="43" spans="1:4">
      <c r="A43" s="106" t="s">
        <v>110</v>
      </c>
      <c r="B43" s="110">
        <v>1.9</v>
      </c>
      <c r="C43" s="111" t="s">
        <v>741</v>
      </c>
      <c r="D43" s="112">
        <v>1</v>
      </c>
    </row>
    <row r="44" spans="1:4">
      <c r="A44" s="106" t="s">
        <v>111</v>
      </c>
      <c r="B44" s="110">
        <v>1.8</v>
      </c>
      <c r="C44" s="111">
        <v>0</v>
      </c>
      <c r="D44" s="112" t="s">
        <v>569</v>
      </c>
    </row>
    <row r="45" spans="1:4">
      <c r="A45" s="106" t="s">
        <v>112</v>
      </c>
      <c r="B45" s="110">
        <v>0.01</v>
      </c>
      <c r="C45" s="111">
        <v>0</v>
      </c>
      <c r="D45" s="112" t="s">
        <v>579</v>
      </c>
    </row>
    <row r="46" spans="1:4">
      <c r="A46" s="106" t="s">
        <v>113</v>
      </c>
      <c r="B46" s="110">
        <v>2</v>
      </c>
      <c r="C46" s="111">
        <v>0</v>
      </c>
      <c r="D46" s="112" t="s">
        <v>569</v>
      </c>
    </row>
    <row r="47" spans="1:4">
      <c r="A47" s="106" t="s">
        <v>744</v>
      </c>
      <c r="B47" s="110">
        <v>1</v>
      </c>
      <c r="C47" s="111">
        <v>0</v>
      </c>
      <c r="D47" s="112">
        <v>13</v>
      </c>
    </row>
    <row r="48" spans="1:4">
      <c r="A48" s="106" t="s">
        <v>114</v>
      </c>
      <c r="B48" s="110">
        <v>0.25</v>
      </c>
      <c r="C48" s="111" t="s">
        <v>728</v>
      </c>
      <c r="D48" s="112" t="s">
        <v>570</v>
      </c>
    </row>
    <row r="49" spans="1:4">
      <c r="A49" s="106" t="s">
        <v>115</v>
      </c>
      <c r="B49" s="110">
        <v>0.5</v>
      </c>
      <c r="C49" s="111" t="s">
        <v>745</v>
      </c>
      <c r="D49" s="112" t="s">
        <v>575</v>
      </c>
    </row>
    <row r="50" spans="1:4">
      <c r="A50" s="106" t="s">
        <v>117</v>
      </c>
      <c r="B50" s="110">
        <v>0.25</v>
      </c>
      <c r="C50" s="111" t="s">
        <v>738</v>
      </c>
      <c r="D50" s="112" t="s">
        <v>570</v>
      </c>
    </row>
    <row r="51" spans="1:4">
      <c r="A51" s="106" t="s">
        <v>118</v>
      </c>
      <c r="B51" s="110">
        <v>2</v>
      </c>
      <c r="C51" s="111">
        <v>0</v>
      </c>
      <c r="D51" s="112" t="s">
        <v>570</v>
      </c>
    </row>
    <row r="52" spans="1:4">
      <c r="A52" s="106" t="s">
        <v>119</v>
      </c>
      <c r="B52" s="110">
        <v>1</v>
      </c>
      <c r="C52" s="111">
        <v>0</v>
      </c>
      <c r="D52" s="112" t="s">
        <v>575</v>
      </c>
    </row>
    <row r="53" spans="1:4">
      <c r="A53" s="106" t="s">
        <v>120</v>
      </c>
      <c r="B53" s="110">
        <v>0.75</v>
      </c>
      <c r="C53" s="111" t="s">
        <v>730</v>
      </c>
      <c r="D53" s="112" t="s">
        <v>569</v>
      </c>
    </row>
    <row r="54" spans="1:4">
      <c r="A54" s="106" t="s">
        <v>121</v>
      </c>
      <c r="B54" s="110">
        <v>0.35</v>
      </c>
      <c r="C54" s="111" t="s">
        <v>733</v>
      </c>
      <c r="D54" s="112" t="s">
        <v>575</v>
      </c>
    </row>
    <row r="55" spans="1:4">
      <c r="A55" s="106" t="s">
        <v>17</v>
      </c>
      <c r="B55" s="110">
        <v>0.18</v>
      </c>
      <c r="C55" s="111">
        <v>0</v>
      </c>
      <c r="D55" s="112" t="s">
        <v>580</v>
      </c>
    </row>
    <row r="56" spans="1:4">
      <c r="A56" s="106" t="s">
        <v>19</v>
      </c>
      <c r="B56" s="110">
        <v>0.2</v>
      </c>
      <c r="C56" s="111">
        <v>0</v>
      </c>
      <c r="D56" s="112" t="s">
        <v>581</v>
      </c>
    </row>
    <row r="57" spans="1:4">
      <c r="A57" s="106" t="s">
        <v>20</v>
      </c>
      <c r="B57" s="110">
        <v>2.8</v>
      </c>
      <c r="C57" s="111">
        <v>0</v>
      </c>
      <c r="D57" s="112" t="s">
        <v>581</v>
      </c>
    </row>
    <row r="58" spans="1:4">
      <c r="A58" s="106" t="s">
        <v>22</v>
      </c>
      <c r="B58" s="110">
        <v>0.1</v>
      </c>
      <c r="C58" s="111">
        <v>0</v>
      </c>
      <c r="D58" s="112" t="s">
        <v>582</v>
      </c>
    </row>
    <row r="59" spans="1:4">
      <c r="A59" s="106" t="s">
        <v>23</v>
      </c>
      <c r="B59" s="110">
        <v>1.6</v>
      </c>
      <c r="C59" s="111" t="s">
        <v>746</v>
      </c>
      <c r="D59" s="112" t="s">
        <v>580</v>
      </c>
    </row>
    <row r="60" spans="1:4">
      <c r="A60" s="106" t="s">
        <v>62</v>
      </c>
      <c r="B60" s="110">
        <v>1.7</v>
      </c>
      <c r="C60" s="111" t="s">
        <v>733</v>
      </c>
      <c r="D60" s="112" t="s">
        <v>583</v>
      </c>
    </row>
    <row r="61" spans="1:4">
      <c r="A61" s="106" t="s">
        <v>25</v>
      </c>
      <c r="B61" s="110">
        <v>0.4</v>
      </c>
      <c r="C61" s="111">
        <v>0</v>
      </c>
      <c r="D61" s="112">
        <v>1</v>
      </c>
    </row>
    <row r="62" spans="1:4">
      <c r="A62" s="106" t="s">
        <v>26</v>
      </c>
      <c r="B62" s="110">
        <v>0.2</v>
      </c>
      <c r="C62" s="111">
        <v>0</v>
      </c>
      <c r="D62" s="112" t="s">
        <v>581</v>
      </c>
    </row>
    <row r="63" spans="1:4">
      <c r="A63" s="106" t="s">
        <v>27</v>
      </c>
      <c r="B63" s="110">
        <v>1.55</v>
      </c>
      <c r="C63" s="111">
        <v>0</v>
      </c>
      <c r="D63" s="112" t="s">
        <v>578</v>
      </c>
    </row>
    <row r="64" spans="1:4">
      <c r="A64" s="106" t="s">
        <v>28</v>
      </c>
      <c r="B64" s="110">
        <v>1</v>
      </c>
      <c r="C64" s="111">
        <v>0</v>
      </c>
      <c r="D64" s="112" t="s">
        <v>580</v>
      </c>
    </row>
    <row r="65" spans="1:4">
      <c r="A65" s="106" t="s">
        <v>47</v>
      </c>
      <c r="B65" s="110">
        <v>1</v>
      </c>
      <c r="C65" s="111">
        <v>0</v>
      </c>
      <c r="D65" s="112"/>
    </row>
    <row r="66" spans="1:4">
      <c r="A66" s="106" t="s">
        <v>36</v>
      </c>
      <c r="B66" s="110">
        <v>0</v>
      </c>
      <c r="C66" s="111">
        <v>0</v>
      </c>
      <c r="D66" s="112" t="s">
        <v>584</v>
      </c>
    </row>
    <row r="67" spans="1:4">
      <c r="A67" s="106" t="s">
        <v>37</v>
      </c>
      <c r="B67" s="110">
        <v>4</v>
      </c>
      <c r="C67" s="111">
        <v>0</v>
      </c>
      <c r="D67" s="112" t="s">
        <v>583</v>
      </c>
    </row>
    <row r="68" spans="1:4">
      <c r="A68" s="106" t="s">
        <v>30</v>
      </c>
      <c r="B68" s="110">
        <v>2.2000000000000002</v>
      </c>
      <c r="C68" s="111">
        <v>0</v>
      </c>
      <c r="D68" s="112" t="s">
        <v>580</v>
      </c>
    </row>
    <row r="69" spans="1:4">
      <c r="A69" s="106" t="s">
        <v>747</v>
      </c>
      <c r="B69" s="110">
        <v>2.5</v>
      </c>
      <c r="C69" s="111">
        <v>0</v>
      </c>
      <c r="D69" s="112">
        <v>2.5</v>
      </c>
    </row>
    <row r="70" spans="1:4">
      <c r="A70" s="106" t="s">
        <v>38</v>
      </c>
      <c r="B70" s="110">
        <v>1</v>
      </c>
      <c r="C70" s="111">
        <v>0</v>
      </c>
      <c r="D70" s="112" t="s">
        <v>580</v>
      </c>
    </row>
    <row r="71" spans="1:4">
      <c r="A71" s="106" t="s">
        <v>806</v>
      </c>
      <c r="B71" s="110">
        <v>1</v>
      </c>
      <c r="C71" s="111">
        <v>0</v>
      </c>
      <c r="D71" s="112" t="s">
        <v>585</v>
      </c>
    </row>
    <row r="72" spans="1:4">
      <c r="A72" s="106" t="s">
        <v>807</v>
      </c>
      <c r="B72" s="110">
        <v>1</v>
      </c>
      <c r="C72" s="111">
        <v>0</v>
      </c>
      <c r="D72" s="112" t="s">
        <v>583</v>
      </c>
    </row>
    <row r="73" spans="1:4">
      <c r="A73" s="106" t="s">
        <v>41</v>
      </c>
      <c r="B73" s="110">
        <v>0.5</v>
      </c>
      <c r="C73" s="111" t="s">
        <v>746</v>
      </c>
      <c r="D73" s="112" t="s">
        <v>580</v>
      </c>
    </row>
    <row r="74" spans="1:4">
      <c r="A74" s="106" t="s">
        <v>42</v>
      </c>
      <c r="B74" s="110">
        <v>0.4</v>
      </c>
      <c r="C74" s="111">
        <v>0</v>
      </c>
      <c r="D74" s="112" t="s">
        <v>581</v>
      </c>
    </row>
    <row r="75" spans="1:4">
      <c r="A75" s="106" t="s">
        <v>43</v>
      </c>
      <c r="B75" s="110">
        <v>1</v>
      </c>
      <c r="C75" s="111">
        <v>0</v>
      </c>
      <c r="D75" s="112" t="s">
        <v>582</v>
      </c>
    </row>
    <row r="76" spans="1:4">
      <c r="A76" s="106" t="s">
        <v>44</v>
      </c>
      <c r="B76" s="110">
        <v>1.1499999999999999</v>
      </c>
      <c r="C76" s="111">
        <v>0</v>
      </c>
      <c r="D76" s="112" t="s">
        <v>580</v>
      </c>
    </row>
    <row r="77" spans="1:4">
      <c r="A77" s="106" t="s">
        <v>45</v>
      </c>
      <c r="B77" s="110">
        <v>1</v>
      </c>
      <c r="C77" s="111">
        <v>0</v>
      </c>
      <c r="D77" s="112" t="s">
        <v>582</v>
      </c>
    </row>
    <row r="78" spans="1:4">
      <c r="A78" s="106" t="s">
        <v>46</v>
      </c>
      <c r="B78" s="110">
        <v>0</v>
      </c>
      <c r="C78" s="111">
        <v>0</v>
      </c>
      <c r="D78" s="112" t="s">
        <v>583</v>
      </c>
    </row>
    <row r="79" spans="1:4">
      <c r="A79" s="106" t="s">
        <v>32</v>
      </c>
      <c r="B79" s="110">
        <v>3</v>
      </c>
      <c r="C79" s="111" t="s">
        <v>748</v>
      </c>
      <c r="D79" s="112">
        <v>1</v>
      </c>
    </row>
    <row r="80" spans="1:4">
      <c r="A80" s="106" t="s">
        <v>749</v>
      </c>
      <c r="B80" s="110">
        <v>1.25</v>
      </c>
      <c r="C80" s="111" t="s">
        <v>750</v>
      </c>
      <c r="D80" s="112">
        <v>2.2999999999999998</v>
      </c>
    </row>
    <row r="81" spans="1:4">
      <c r="A81" s="106" t="s">
        <v>751</v>
      </c>
      <c r="B81" s="110">
        <v>0.25</v>
      </c>
      <c r="C81" s="111" t="s">
        <v>740</v>
      </c>
      <c r="D81" s="112">
        <v>7</v>
      </c>
    </row>
    <row r="82" spans="1:4">
      <c r="A82" s="106" t="s">
        <v>48</v>
      </c>
      <c r="B82" s="110">
        <v>1</v>
      </c>
      <c r="C82" s="111">
        <v>0</v>
      </c>
      <c r="D82" s="112" t="s">
        <v>581</v>
      </c>
    </row>
    <row r="83" spans="1:4">
      <c r="A83" s="106" t="s">
        <v>49</v>
      </c>
      <c r="B83" s="110">
        <v>0.4</v>
      </c>
      <c r="C83" s="111">
        <v>0</v>
      </c>
      <c r="D83" s="112" t="s">
        <v>582</v>
      </c>
    </row>
    <row r="84" spans="1:4">
      <c r="A84" s="106" t="s">
        <v>50</v>
      </c>
      <c r="B84" s="110">
        <v>1.9</v>
      </c>
      <c r="C84" s="111" t="s">
        <v>752</v>
      </c>
      <c r="D84" s="112" t="s">
        <v>581</v>
      </c>
    </row>
    <row r="85" spans="1:4">
      <c r="A85" s="106" t="s">
        <v>808</v>
      </c>
      <c r="B85" s="110">
        <v>0</v>
      </c>
      <c r="C85" s="111">
        <v>0</v>
      </c>
      <c r="D85" s="112" t="s">
        <v>580</v>
      </c>
    </row>
    <row r="86" spans="1:4">
      <c r="A86" s="106" t="s">
        <v>809</v>
      </c>
      <c r="B86" s="110">
        <v>1</v>
      </c>
      <c r="C86" s="111">
        <v>0</v>
      </c>
      <c r="D86" s="112"/>
    </row>
    <row r="87" spans="1:4">
      <c r="A87" s="106" t="s">
        <v>52</v>
      </c>
      <c r="B87" s="110">
        <v>1</v>
      </c>
      <c r="C87" s="111">
        <v>0</v>
      </c>
      <c r="D87" s="112" t="s">
        <v>586</v>
      </c>
    </row>
    <row r="88" spans="1:4">
      <c r="A88" s="106" t="s">
        <v>442</v>
      </c>
      <c r="B88" s="110">
        <v>1</v>
      </c>
      <c r="C88" s="111">
        <v>0</v>
      </c>
      <c r="D88" s="113">
        <v>1</v>
      </c>
    </row>
    <row r="89" spans="1:4">
      <c r="A89" s="106" t="s">
        <v>810</v>
      </c>
      <c r="B89" s="110">
        <v>1</v>
      </c>
      <c r="C89" s="111">
        <v>0</v>
      </c>
      <c r="D89" s="112" t="s">
        <v>582</v>
      </c>
    </row>
    <row r="90" spans="1:4">
      <c r="A90" s="106" t="s">
        <v>54</v>
      </c>
      <c r="B90" s="110">
        <v>2</v>
      </c>
      <c r="C90" s="111">
        <v>0</v>
      </c>
      <c r="D90" s="112" t="s">
        <v>583</v>
      </c>
    </row>
    <row r="91" spans="1:4">
      <c r="A91" s="106" t="s">
        <v>753</v>
      </c>
      <c r="B91" s="110">
        <v>0</v>
      </c>
      <c r="C91" s="111">
        <v>0</v>
      </c>
      <c r="D91" s="112">
        <v>3.75</v>
      </c>
    </row>
    <row r="92" spans="1:4">
      <c r="A92" s="106" t="s">
        <v>34</v>
      </c>
      <c r="B92" s="110">
        <v>3.2</v>
      </c>
      <c r="C92" s="111" t="s">
        <v>743</v>
      </c>
      <c r="D92" s="112">
        <v>1</v>
      </c>
    </row>
    <row r="93" spans="1:4">
      <c r="A93" s="106" t="s">
        <v>754</v>
      </c>
      <c r="B93" s="110">
        <v>2</v>
      </c>
      <c r="C93" s="111">
        <v>0</v>
      </c>
      <c r="D93" s="112">
        <v>3</v>
      </c>
    </row>
    <row r="94" spans="1:4">
      <c r="A94" s="106" t="s">
        <v>55</v>
      </c>
      <c r="B94" s="110">
        <v>0</v>
      </c>
      <c r="C94" s="111">
        <v>0</v>
      </c>
      <c r="D94" s="112" t="s">
        <v>582</v>
      </c>
    </row>
    <row r="95" spans="1:4">
      <c r="A95" s="106" t="s">
        <v>755</v>
      </c>
      <c r="B95" s="110">
        <v>2.2000000000000002</v>
      </c>
      <c r="C95" s="111">
        <v>0</v>
      </c>
      <c r="D95" s="112">
        <v>2.9</v>
      </c>
    </row>
    <row r="96" spans="1:4">
      <c r="A96" s="106" t="s">
        <v>56</v>
      </c>
      <c r="B96" s="110">
        <v>0.8</v>
      </c>
      <c r="C96" s="111" t="s">
        <v>738</v>
      </c>
      <c r="D96" s="112" t="s">
        <v>581</v>
      </c>
    </row>
    <row r="97" spans="1:4">
      <c r="A97" s="106" t="s">
        <v>57</v>
      </c>
      <c r="B97" s="110">
        <v>0.2</v>
      </c>
      <c r="C97" s="111">
        <v>0</v>
      </c>
      <c r="D97" s="112" t="s">
        <v>582</v>
      </c>
    </row>
    <row r="98" spans="1:4">
      <c r="A98" s="106" t="s">
        <v>58</v>
      </c>
      <c r="B98" s="110">
        <v>1.8</v>
      </c>
      <c r="C98" s="111" t="s">
        <v>756</v>
      </c>
      <c r="D98" s="112" t="s">
        <v>580</v>
      </c>
    </row>
    <row r="99" spans="1:4">
      <c r="A99" s="106" t="s">
        <v>59</v>
      </c>
      <c r="B99" s="110">
        <v>0.5</v>
      </c>
      <c r="C99" s="111">
        <v>0</v>
      </c>
      <c r="D99" s="112" t="s">
        <v>585</v>
      </c>
    </row>
    <row r="100" spans="1:4">
      <c r="A100" s="106" t="s">
        <v>60</v>
      </c>
      <c r="B100" s="110">
        <v>1.45</v>
      </c>
      <c r="C100" s="111">
        <v>0</v>
      </c>
      <c r="D100" s="112" t="s">
        <v>586</v>
      </c>
    </row>
    <row r="101" spans="1:4">
      <c r="A101" s="106" t="s">
        <v>61</v>
      </c>
      <c r="B101" s="110">
        <v>3.3</v>
      </c>
      <c r="C101" s="111" t="s">
        <v>756</v>
      </c>
      <c r="D101" s="112" t="s">
        <v>583</v>
      </c>
    </row>
    <row r="102" spans="1:4">
      <c r="A102" s="106" t="s">
        <v>811</v>
      </c>
      <c r="B102" s="110">
        <v>0.6</v>
      </c>
      <c r="C102" s="111">
        <v>0</v>
      </c>
      <c r="D102" s="112" t="s">
        <v>585</v>
      </c>
    </row>
    <row r="103" spans="1:4">
      <c r="A103" s="114" t="s">
        <v>130</v>
      </c>
      <c r="B103" s="110">
        <v>7</v>
      </c>
      <c r="C103" s="111">
        <v>0</v>
      </c>
      <c r="D103" s="112">
        <v>1</v>
      </c>
    </row>
    <row r="104" spans="1:4">
      <c r="A104" s="114" t="s">
        <v>132</v>
      </c>
      <c r="B104" s="110">
        <v>2</v>
      </c>
      <c r="C104" s="111" t="s">
        <v>757</v>
      </c>
      <c r="D104" s="112" t="s">
        <v>587</v>
      </c>
    </row>
    <row r="105" spans="1:4">
      <c r="A105" s="114" t="s">
        <v>138</v>
      </c>
      <c r="B105" s="110">
        <v>2</v>
      </c>
      <c r="C105" s="111" t="s">
        <v>757</v>
      </c>
      <c r="D105" s="112" t="s">
        <v>587</v>
      </c>
    </row>
    <row r="106" spans="1:4">
      <c r="A106" s="114" t="s">
        <v>124</v>
      </c>
      <c r="B106" s="110">
        <v>0</v>
      </c>
      <c r="C106" s="111">
        <v>0</v>
      </c>
      <c r="D106" s="112" t="s">
        <v>587</v>
      </c>
    </row>
    <row r="107" spans="1:4">
      <c r="A107" s="114" t="s">
        <v>125</v>
      </c>
      <c r="B107" s="110">
        <v>2</v>
      </c>
      <c r="C107" s="111">
        <v>0</v>
      </c>
      <c r="D107" s="112" t="s">
        <v>587</v>
      </c>
    </row>
    <row r="108" spans="1:4">
      <c r="A108" s="114" t="s">
        <v>126</v>
      </c>
      <c r="B108" s="110">
        <v>0.4</v>
      </c>
      <c r="C108" s="111" t="s">
        <v>752</v>
      </c>
      <c r="D108" s="112" t="s">
        <v>587</v>
      </c>
    </row>
    <row r="109" spans="1:4">
      <c r="A109" s="114" t="s">
        <v>127</v>
      </c>
      <c r="B109" s="110">
        <v>1</v>
      </c>
      <c r="C109" s="111">
        <v>0</v>
      </c>
      <c r="D109" s="112" t="s">
        <v>587</v>
      </c>
    </row>
    <row r="110" spans="1:4">
      <c r="A110" s="114" t="s">
        <v>128</v>
      </c>
      <c r="B110" s="110">
        <v>1</v>
      </c>
      <c r="C110" s="111">
        <v>0</v>
      </c>
      <c r="D110" s="112" t="s">
        <v>587</v>
      </c>
    </row>
    <row r="111" spans="1:4">
      <c r="A111" s="114" t="s">
        <v>129</v>
      </c>
      <c r="B111" s="110">
        <v>7.4</v>
      </c>
      <c r="C111" s="111" t="s">
        <v>730</v>
      </c>
      <c r="D111" s="112" t="s">
        <v>587</v>
      </c>
    </row>
    <row r="112" spans="1:4">
      <c r="A112" s="114" t="s">
        <v>133</v>
      </c>
      <c r="B112" s="110">
        <v>0.4</v>
      </c>
      <c r="C112" s="111">
        <v>0</v>
      </c>
      <c r="D112" s="112" t="s">
        <v>587</v>
      </c>
    </row>
    <row r="113" spans="1:4">
      <c r="A113" s="114" t="s">
        <v>134</v>
      </c>
      <c r="B113" s="110">
        <v>3.4</v>
      </c>
      <c r="C113" s="111" t="s">
        <v>730</v>
      </c>
      <c r="D113" s="112" t="s">
        <v>587</v>
      </c>
    </row>
    <row r="114" spans="1:4">
      <c r="A114" s="114" t="s">
        <v>135</v>
      </c>
      <c r="B114" s="110">
        <v>2</v>
      </c>
      <c r="C114" s="111">
        <v>0</v>
      </c>
      <c r="D114" s="112" t="s">
        <v>587</v>
      </c>
    </row>
    <row r="115" spans="1:4">
      <c r="A115" s="114" t="s">
        <v>136</v>
      </c>
      <c r="B115" s="110">
        <v>2</v>
      </c>
      <c r="C115" s="111">
        <v>0</v>
      </c>
      <c r="D115" s="112" t="s">
        <v>587</v>
      </c>
    </row>
    <row r="116" spans="1:4">
      <c r="A116" s="114" t="s">
        <v>137</v>
      </c>
      <c r="B116" s="110">
        <v>2.0499999999999998</v>
      </c>
      <c r="C116" s="111">
        <v>0</v>
      </c>
      <c r="D116" s="112" t="s">
        <v>587</v>
      </c>
    </row>
    <row r="117" spans="1:4">
      <c r="A117" s="114" t="s">
        <v>139</v>
      </c>
      <c r="B117" s="110">
        <v>1</v>
      </c>
      <c r="C117" s="111">
        <v>0</v>
      </c>
      <c r="D117" s="112" t="s">
        <v>587</v>
      </c>
    </row>
    <row r="118" spans="1:4">
      <c r="A118" s="114" t="s">
        <v>140</v>
      </c>
      <c r="B118" s="110">
        <v>0.2</v>
      </c>
      <c r="C118" s="111">
        <v>0</v>
      </c>
      <c r="D118" s="112" t="s">
        <v>587</v>
      </c>
    </row>
    <row r="119" spans="1:4">
      <c r="A119" s="114" t="s">
        <v>141</v>
      </c>
      <c r="B119" s="110">
        <v>2.4</v>
      </c>
      <c r="C119" s="111">
        <v>0</v>
      </c>
      <c r="D119" s="112" t="s">
        <v>587</v>
      </c>
    </row>
    <row r="120" spans="1:4">
      <c r="A120" s="114" t="s">
        <v>142</v>
      </c>
      <c r="B120" s="110">
        <v>2</v>
      </c>
      <c r="C120" s="111" t="s">
        <v>757</v>
      </c>
      <c r="D120" s="112" t="s">
        <v>587</v>
      </c>
    </row>
    <row r="121" spans="1:4">
      <c r="A121" s="114" t="s">
        <v>143</v>
      </c>
      <c r="B121" s="110">
        <v>4</v>
      </c>
      <c r="C121" s="111">
        <v>0</v>
      </c>
      <c r="D121" s="112" t="s">
        <v>587</v>
      </c>
    </row>
    <row r="122" spans="1:4">
      <c r="A122" s="114" t="s">
        <v>146</v>
      </c>
      <c r="B122" s="110">
        <v>4.5</v>
      </c>
      <c r="C122" s="111" t="s">
        <v>758</v>
      </c>
      <c r="D122" s="112" t="s">
        <v>587</v>
      </c>
    </row>
    <row r="123" spans="1:4">
      <c r="A123" s="114" t="s">
        <v>147</v>
      </c>
      <c r="B123" s="110">
        <v>2</v>
      </c>
      <c r="C123" s="111">
        <v>0</v>
      </c>
      <c r="D123" s="112" t="s">
        <v>587</v>
      </c>
    </row>
    <row r="124" spans="1:4">
      <c r="A124" s="114" t="s">
        <v>148</v>
      </c>
      <c r="B124" s="110">
        <v>0.6</v>
      </c>
      <c r="C124" s="111">
        <v>0</v>
      </c>
      <c r="D124" s="112" t="s">
        <v>587</v>
      </c>
    </row>
    <row r="125" spans="1:4">
      <c r="A125" s="114" t="s">
        <v>149</v>
      </c>
      <c r="B125" s="110">
        <v>1</v>
      </c>
      <c r="C125" s="111">
        <v>0</v>
      </c>
      <c r="D125" s="112" t="s">
        <v>587</v>
      </c>
    </row>
    <row r="126" spans="1:4">
      <c r="A126" s="114" t="s">
        <v>150</v>
      </c>
      <c r="B126" s="110">
        <v>2.25</v>
      </c>
      <c r="C126" s="111">
        <v>0</v>
      </c>
      <c r="D126" s="112" t="s">
        <v>587</v>
      </c>
    </row>
    <row r="127" spans="1:4">
      <c r="A127" s="114" t="s">
        <v>151</v>
      </c>
      <c r="B127" s="110">
        <v>2.6</v>
      </c>
      <c r="C127" s="111">
        <v>0</v>
      </c>
      <c r="D127" s="112" t="s">
        <v>587</v>
      </c>
    </row>
    <row r="128" spans="1:4">
      <c r="A128" s="114" t="s">
        <v>152</v>
      </c>
      <c r="B128" s="110">
        <v>5</v>
      </c>
      <c r="C128" s="111" t="s">
        <v>752</v>
      </c>
      <c r="D128" s="112">
        <v>1</v>
      </c>
    </row>
    <row r="129" spans="1:4">
      <c r="A129" s="114" t="s">
        <v>153</v>
      </c>
      <c r="B129" s="110">
        <v>1</v>
      </c>
      <c r="C129" s="111">
        <v>0</v>
      </c>
      <c r="D129" s="112" t="s">
        <v>587</v>
      </c>
    </row>
    <row r="130" spans="1:4">
      <c r="A130" s="114" t="s">
        <v>154</v>
      </c>
      <c r="B130" s="110">
        <v>3.1</v>
      </c>
      <c r="C130" s="111" t="s">
        <v>759</v>
      </c>
      <c r="D130" s="112" t="s">
        <v>587</v>
      </c>
    </row>
    <row r="131" spans="1:4">
      <c r="A131" s="114" t="s">
        <v>155</v>
      </c>
      <c r="B131" s="110">
        <v>3</v>
      </c>
      <c r="C131" s="111" t="s">
        <v>760</v>
      </c>
      <c r="D131" s="112" t="s">
        <v>587</v>
      </c>
    </row>
    <row r="132" spans="1:4">
      <c r="A132" s="114" t="s">
        <v>156</v>
      </c>
      <c r="B132" s="110">
        <v>3.2</v>
      </c>
      <c r="C132" s="111">
        <v>0</v>
      </c>
      <c r="D132" s="112" t="s">
        <v>587</v>
      </c>
    </row>
    <row r="133" spans="1:4">
      <c r="A133" s="114" t="s">
        <v>144</v>
      </c>
      <c r="B133" s="110">
        <v>6.2</v>
      </c>
      <c r="C133" s="111" t="s">
        <v>761</v>
      </c>
      <c r="D133" s="112" t="s">
        <v>587</v>
      </c>
    </row>
    <row r="134" spans="1:4">
      <c r="A134" s="114" t="s">
        <v>145</v>
      </c>
      <c r="B134" s="110">
        <v>1</v>
      </c>
      <c r="C134" s="111">
        <v>0</v>
      </c>
      <c r="D134" s="112" t="s">
        <v>587</v>
      </c>
    </row>
    <row r="135" spans="1:4">
      <c r="A135" s="114" t="s">
        <v>131</v>
      </c>
      <c r="B135" s="110">
        <v>15</v>
      </c>
      <c r="C135" s="111">
        <v>0</v>
      </c>
      <c r="D135" s="112" t="s">
        <v>587</v>
      </c>
    </row>
    <row r="136" spans="1:4">
      <c r="A136" s="114" t="s">
        <v>160</v>
      </c>
      <c r="B136" s="110">
        <v>1</v>
      </c>
      <c r="C136" s="111">
        <v>0</v>
      </c>
      <c r="D136" s="112" t="s">
        <v>588</v>
      </c>
    </row>
    <row r="137" spans="1:4">
      <c r="A137" s="114" t="s">
        <v>158</v>
      </c>
      <c r="B137" s="110">
        <v>5</v>
      </c>
      <c r="C137" s="111">
        <v>0</v>
      </c>
      <c r="D137" s="112">
        <v>3</v>
      </c>
    </row>
    <row r="138" spans="1:4">
      <c r="A138" s="114" t="s">
        <v>162</v>
      </c>
      <c r="B138" s="110">
        <v>2</v>
      </c>
      <c r="C138" s="111" t="s">
        <v>762</v>
      </c>
      <c r="D138" s="112" t="s">
        <v>589</v>
      </c>
    </row>
    <row r="139" spans="1:4">
      <c r="A139" s="114" t="s">
        <v>164</v>
      </c>
      <c r="B139" s="110">
        <v>0.3</v>
      </c>
      <c r="C139" s="111" t="s">
        <v>730</v>
      </c>
      <c r="D139" s="112" t="s">
        <v>590</v>
      </c>
    </row>
    <row r="140" spans="1:4">
      <c r="A140" s="114" t="s">
        <v>166</v>
      </c>
      <c r="B140" s="110">
        <v>0.6</v>
      </c>
      <c r="C140" s="111">
        <v>0</v>
      </c>
      <c r="D140" s="112" t="s">
        <v>591</v>
      </c>
    </row>
    <row r="141" spans="1:4">
      <c r="A141" s="114" t="s">
        <v>168</v>
      </c>
      <c r="B141" s="110">
        <v>3.7</v>
      </c>
      <c r="C141" s="111" t="s">
        <v>746</v>
      </c>
      <c r="D141" s="112">
        <v>1.5</v>
      </c>
    </row>
    <row r="142" spans="1:4">
      <c r="A142" s="114" t="s">
        <v>170</v>
      </c>
      <c r="B142" s="110">
        <v>0.5</v>
      </c>
      <c r="C142" s="111">
        <v>0</v>
      </c>
      <c r="D142" s="112" t="s">
        <v>589</v>
      </c>
    </row>
    <row r="143" spans="1:4">
      <c r="A143" s="114" t="s">
        <v>171</v>
      </c>
      <c r="B143" s="110">
        <v>4</v>
      </c>
      <c r="C143" s="111" t="s">
        <v>757</v>
      </c>
      <c r="D143" s="112">
        <v>3</v>
      </c>
    </row>
    <row r="144" spans="1:4">
      <c r="A144" s="114" t="s">
        <v>763</v>
      </c>
      <c r="B144" s="110">
        <v>0.1</v>
      </c>
      <c r="C144" s="111">
        <v>0</v>
      </c>
      <c r="D144" s="112">
        <v>1</v>
      </c>
    </row>
    <row r="145" spans="1:4">
      <c r="A145" s="114" t="s">
        <v>173</v>
      </c>
      <c r="B145" s="110">
        <v>1</v>
      </c>
      <c r="C145" s="111">
        <v>0</v>
      </c>
      <c r="D145" s="112" t="s">
        <v>591</v>
      </c>
    </row>
    <row r="146" spans="1:4">
      <c r="A146" s="114" t="s">
        <v>175</v>
      </c>
      <c r="B146" s="110">
        <v>1</v>
      </c>
      <c r="C146" s="111">
        <v>0</v>
      </c>
      <c r="D146" s="112" t="s">
        <v>589</v>
      </c>
    </row>
    <row r="147" spans="1:4">
      <c r="A147" s="114" t="s">
        <v>177</v>
      </c>
      <c r="B147" s="110">
        <v>2</v>
      </c>
      <c r="C147" s="111">
        <v>0</v>
      </c>
      <c r="D147" s="112" t="s">
        <v>590</v>
      </c>
    </row>
    <row r="148" spans="1:4">
      <c r="A148" s="114" t="s">
        <v>179</v>
      </c>
      <c r="B148" s="110">
        <v>3.8</v>
      </c>
      <c r="C148" s="111" t="s">
        <v>764</v>
      </c>
      <c r="D148" s="112" t="s">
        <v>589</v>
      </c>
    </row>
    <row r="149" spans="1:4">
      <c r="A149" s="114" t="s">
        <v>182</v>
      </c>
      <c r="B149" s="110">
        <v>0.8</v>
      </c>
      <c r="C149" s="111">
        <v>0</v>
      </c>
      <c r="D149" s="112" t="s">
        <v>592</v>
      </c>
    </row>
    <row r="150" spans="1:4">
      <c r="A150" s="114" t="s">
        <v>183</v>
      </c>
      <c r="B150" s="110">
        <v>0.1</v>
      </c>
      <c r="C150" s="111">
        <v>0</v>
      </c>
      <c r="D150" s="112" t="s">
        <v>592</v>
      </c>
    </row>
    <row r="151" spans="1:4">
      <c r="A151" s="114" t="s">
        <v>185</v>
      </c>
      <c r="B151" s="110">
        <v>0.4</v>
      </c>
      <c r="C151" s="111" t="s">
        <v>752</v>
      </c>
      <c r="D151" s="112" t="s">
        <v>593</v>
      </c>
    </row>
    <row r="152" spans="1:4">
      <c r="A152" s="114" t="s">
        <v>187</v>
      </c>
      <c r="B152" s="110">
        <v>1.1000000000000001</v>
      </c>
      <c r="C152" s="111">
        <v>0</v>
      </c>
      <c r="D152" s="112" t="s">
        <v>593</v>
      </c>
    </row>
    <row r="153" spans="1:4">
      <c r="A153" s="114" t="s">
        <v>189</v>
      </c>
      <c r="B153" s="110">
        <v>0.05</v>
      </c>
      <c r="C153" s="111">
        <v>0</v>
      </c>
      <c r="D153" s="112" t="s">
        <v>594</v>
      </c>
    </row>
    <row r="154" spans="1:4">
      <c r="A154" s="114" t="s">
        <v>215</v>
      </c>
      <c r="B154" s="110">
        <v>0.6</v>
      </c>
      <c r="C154" s="111">
        <v>0</v>
      </c>
      <c r="D154" s="112" t="s">
        <v>593</v>
      </c>
    </row>
    <row r="155" spans="1:4">
      <c r="A155" s="114" t="s">
        <v>191</v>
      </c>
      <c r="B155" s="110">
        <v>0.75</v>
      </c>
      <c r="C155" s="111">
        <v>0</v>
      </c>
      <c r="D155" s="112" t="s">
        <v>593</v>
      </c>
    </row>
    <row r="156" spans="1:4">
      <c r="A156" s="114" t="s">
        <v>193</v>
      </c>
      <c r="B156" s="110">
        <v>0.3</v>
      </c>
      <c r="C156" s="111">
        <v>0</v>
      </c>
      <c r="D156" s="112" t="s">
        <v>594</v>
      </c>
    </row>
    <row r="157" spans="1:4">
      <c r="A157" s="114" t="s">
        <v>194</v>
      </c>
      <c r="B157" s="110">
        <v>1</v>
      </c>
      <c r="C157" s="111">
        <v>1</v>
      </c>
      <c r="D157" s="112" t="s">
        <v>592</v>
      </c>
    </row>
    <row r="158" spans="1:4">
      <c r="A158" s="114" t="s">
        <v>196</v>
      </c>
      <c r="B158" s="110">
        <v>3.6</v>
      </c>
      <c r="C158" s="111" t="s">
        <v>733</v>
      </c>
      <c r="D158" s="112" t="s">
        <v>595</v>
      </c>
    </row>
    <row r="159" spans="1:4">
      <c r="A159" s="114" t="s">
        <v>812</v>
      </c>
      <c r="B159" s="110">
        <v>1.9</v>
      </c>
      <c r="C159" s="111">
        <v>0</v>
      </c>
      <c r="D159" s="112" t="s">
        <v>595</v>
      </c>
    </row>
    <row r="160" spans="1:4">
      <c r="A160" s="114" t="s">
        <v>199</v>
      </c>
      <c r="B160" s="110">
        <v>1</v>
      </c>
      <c r="C160" s="111">
        <v>0</v>
      </c>
      <c r="D160" s="112" t="s">
        <v>593</v>
      </c>
    </row>
    <row r="161" spans="1:4">
      <c r="A161" s="114" t="s">
        <v>200</v>
      </c>
      <c r="B161" s="110">
        <v>0.6</v>
      </c>
      <c r="C161" s="111">
        <v>0</v>
      </c>
      <c r="D161" s="112" t="s">
        <v>592</v>
      </c>
    </row>
    <row r="162" spans="1:4">
      <c r="A162" s="114" t="s">
        <v>765</v>
      </c>
      <c r="B162" s="110">
        <v>0</v>
      </c>
      <c r="C162" s="111">
        <v>0</v>
      </c>
      <c r="D162" s="112">
        <v>1.5</v>
      </c>
    </row>
    <row r="163" spans="1:4">
      <c r="A163" s="114" t="s">
        <v>201</v>
      </c>
      <c r="B163" s="110">
        <v>1</v>
      </c>
      <c r="C163" s="111" t="s">
        <v>766</v>
      </c>
      <c r="D163" s="112" t="s">
        <v>592</v>
      </c>
    </row>
    <row r="164" spans="1:4">
      <c r="A164" s="114" t="s">
        <v>202</v>
      </c>
      <c r="B164" s="110">
        <v>0.91500000000000004</v>
      </c>
      <c r="C164" s="111">
        <v>0</v>
      </c>
      <c r="D164" s="112" t="s">
        <v>593</v>
      </c>
    </row>
    <row r="165" spans="1:4">
      <c r="A165" s="114" t="s">
        <v>204</v>
      </c>
      <c r="B165" s="110">
        <v>0.2</v>
      </c>
      <c r="C165" s="111">
        <v>0</v>
      </c>
      <c r="D165" s="112" t="s">
        <v>595</v>
      </c>
    </row>
    <row r="166" spans="1:4">
      <c r="A166" s="114" t="s">
        <v>205</v>
      </c>
      <c r="B166" s="110">
        <v>0.2</v>
      </c>
      <c r="C166" s="111">
        <v>0</v>
      </c>
      <c r="D166" s="112" t="s">
        <v>593</v>
      </c>
    </row>
    <row r="167" spans="1:4">
      <c r="A167" s="114" t="s">
        <v>207</v>
      </c>
      <c r="B167" s="110">
        <v>3</v>
      </c>
      <c r="C167" s="111">
        <v>0</v>
      </c>
      <c r="D167" s="112" t="s">
        <v>596</v>
      </c>
    </row>
    <row r="168" spans="1:4">
      <c r="A168" s="114" t="s">
        <v>767</v>
      </c>
      <c r="B168" s="110">
        <v>0</v>
      </c>
      <c r="C168" s="111">
        <v>0</v>
      </c>
      <c r="D168" s="112">
        <v>0.6</v>
      </c>
    </row>
    <row r="169" spans="1:4">
      <c r="A169" s="114" t="s">
        <v>768</v>
      </c>
      <c r="B169" s="110">
        <v>0.02</v>
      </c>
      <c r="C169" s="111" t="s">
        <v>769</v>
      </c>
      <c r="D169" s="112">
        <v>1</v>
      </c>
    </row>
    <row r="170" spans="1:4">
      <c r="A170" s="114" t="s">
        <v>208</v>
      </c>
      <c r="B170" s="110">
        <v>3</v>
      </c>
      <c r="C170" s="111" t="s">
        <v>757</v>
      </c>
      <c r="D170" s="112" t="s">
        <v>593</v>
      </c>
    </row>
    <row r="171" spans="1:4">
      <c r="A171" s="114" t="s">
        <v>210</v>
      </c>
      <c r="B171" s="110">
        <v>4</v>
      </c>
      <c r="C171" s="111">
        <v>0</v>
      </c>
      <c r="D171" s="112" t="s">
        <v>596</v>
      </c>
    </row>
    <row r="172" spans="1:4">
      <c r="A172" s="114" t="s">
        <v>212</v>
      </c>
      <c r="B172" s="110">
        <v>1.75</v>
      </c>
      <c r="C172" s="111" t="s">
        <v>740</v>
      </c>
      <c r="D172" s="112">
        <v>3</v>
      </c>
    </row>
    <row r="173" spans="1:4">
      <c r="A173" s="114" t="s">
        <v>214</v>
      </c>
      <c r="B173" s="110">
        <v>0.6</v>
      </c>
      <c r="C173" s="111">
        <v>0</v>
      </c>
      <c r="D173" s="112" t="s">
        <v>594</v>
      </c>
    </row>
    <row r="174" spans="1:4">
      <c r="A174" s="114" t="s">
        <v>216</v>
      </c>
      <c r="B174" s="110">
        <v>0.8</v>
      </c>
      <c r="C174" s="111">
        <v>0</v>
      </c>
      <c r="D174" s="112" t="s">
        <v>593</v>
      </c>
    </row>
    <row r="175" spans="1:4">
      <c r="A175" s="114" t="s">
        <v>217</v>
      </c>
      <c r="B175" s="110">
        <v>1</v>
      </c>
      <c r="C175" s="111">
        <v>0</v>
      </c>
      <c r="D175" s="112" t="s">
        <v>593</v>
      </c>
    </row>
    <row r="176" spans="1:4">
      <c r="A176" s="114" t="s">
        <v>219</v>
      </c>
      <c r="B176" s="110">
        <v>2</v>
      </c>
      <c r="C176" s="111" t="s">
        <v>757</v>
      </c>
      <c r="D176" s="112" t="s">
        <v>594</v>
      </c>
    </row>
    <row r="177" spans="1:4">
      <c r="A177" s="114" t="s">
        <v>220</v>
      </c>
      <c r="B177" s="110">
        <v>1</v>
      </c>
      <c r="C177" s="111">
        <v>0</v>
      </c>
      <c r="D177" s="112" t="s">
        <v>593</v>
      </c>
    </row>
    <row r="178" spans="1:4">
      <c r="A178" s="114" t="s">
        <v>222</v>
      </c>
      <c r="B178" s="110">
        <v>0.5</v>
      </c>
      <c r="C178" s="111" t="s">
        <v>746</v>
      </c>
      <c r="D178" s="112" t="s">
        <v>594</v>
      </c>
    </row>
    <row r="179" spans="1:4">
      <c r="A179" s="114" t="s">
        <v>224</v>
      </c>
      <c r="B179" s="110">
        <v>3</v>
      </c>
      <c r="C179" s="111">
        <v>0</v>
      </c>
      <c r="D179" s="112" t="s">
        <v>596</v>
      </c>
    </row>
    <row r="180" spans="1:4">
      <c r="A180" s="114" t="s">
        <v>225</v>
      </c>
      <c r="B180" s="110">
        <v>1</v>
      </c>
      <c r="C180" s="111">
        <v>0</v>
      </c>
      <c r="D180" s="112" t="s">
        <v>592</v>
      </c>
    </row>
    <row r="181" spans="1:4">
      <c r="A181" s="114" t="s">
        <v>226</v>
      </c>
      <c r="B181" s="110">
        <v>0.02</v>
      </c>
      <c r="C181" s="111">
        <v>0</v>
      </c>
      <c r="D181" s="112" t="s">
        <v>593</v>
      </c>
    </row>
    <row r="182" spans="1:4">
      <c r="A182" s="114" t="s">
        <v>228</v>
      </c>
      <c r="B182" s="110">
        <v>1</v>
      </c>
      <c r="C182" s="111">
        <v>0</v>
      </c>
      <c r="D182" s="112" t="s">
        <v>596</v>
      </c>
    </row>
    <row r="183" spans="1:4">
      <c r="A183" s="114" t="s">
        <v>230</v>
      </c>
      <c r="B183" s="110">
        <v>3</v>
      </c>
      <c r="C183" s="111" t="s">
        <v>760</v>
      </c>
      <c r="D183" s="112" t="s">
        <v>594</v>
      </c>
    </row>
    <row r="184" spans="1:4">
      <c r="A184" s="114" t="s">
        <v>232</v>
      </c>
      <c r="B184" s="110">
        <v>0.2</v>
      </c>
      <c r="C184" s="111">
        <v>0</v>
      </c>
      <c r="D184" s="112" t="s">
        <v>594</v>
      </c>
    </row>
    <row r="185" spans="1:4">
      <c r="A185" s="114" t="s">
        <v>234</v>
      </c>
      <c r="B185" s="110">
        <v>0.01</v>
      </c>
      <c r="C185" s="111">
        <v>0</v>
      </c>
      <c r="D185" s="112" t="s">
        <v>594</v>
      </c>
    </row>
    <row r="186" spans="1:4">
      <c r="A186" s="114" t="s">
        <v>236</v>
      </c>
      <c r="B186" s="110">
        <v>0</v>
      </c>
      <c r="C186" s="111">
        <v>0</v>
      </c>
      <c r="D186" s="112" t="s">
        <v>595</v>
      </c>
    </row>
    <row r="187" spans="1:4">
      <c r="A187" s="114" t="s">
        <v>813</v>
      </c>
      <c r="B187" s="110">
        <v>1</v>
      </c>
      <c r="C187" s="111" t="s">
        <v>762</v>
      </c>
      <c r="D187" s="112" t="s">
        <v>593</v>
      </c>
    </row>
    <row r="188" spans="1:4">
      <c r="A188" s="114" t="s">
        <v>239</v>
      </c>
      <c r="B188" s="110">
        <v>1</v>
      </c>
      <c r="C188" s="111">
        <v>0</v>
      </c>
      <c r="D188" s="112" t="s">
        <v>594</v>
      </c>
    </row>
    <row r="189" spans="1:4">
      <c r="A189" s="114" t="s">
        <v>241</v>
      </c>
      <c r="B189" s="110">
        <v>1.89</v>
      </c>
      <c r="C189" s="111" t="s">
        <v>757</v>
      </c>
      <c r="D189" s="112" t="s">
        <v>596</v>
      </c>
    </row>
    <row r="190" spans="1:4">
      <c r="A190" s="114" t="s">
        <v>242</v>
      </c>
      <c r="B190" s="110">
        <v>0.1</v>
      </c>
      <c r="C190" s="111">
        <v>0</v>
      </c>
      <c r="D190" s="112" t="s">
        <v>593</v>
      </c>
    </row>
    <row r="191" spans="1:4">
      <c r="A191" s="114" t="s">
        <v>245</v>
      </c>
      <c r="B191" s="110">
        <v>0.1</v>
      </c>
      <c r="C191" s="111">
        <v>0</v>
      </c>
      <c r="D191" s="112" t="s">
        <v>597</v>
      </c>
    </row>
    <row r="192" spans="1:4">
      <c r="A192" s="114" t="s">
        <v>246</v>
      </c>
      <c r="B192" s="110">
        <v>0.6</v>
      </c>
      <c r="C192" s="111">
        <v>0</v>
      </c>
      <c r="D192" s="112" t="s">
        <v>597</v>
      </c>
    </row>
    <row r="193" spans="1:4">
      <c r="A193" s="114" t="s">
        <v>248</v>
      </c>
      <c r="B193" s="110">
        <v>0.5</v>
      </c>
      <c r="C193" s="111" t="s">
        <v>735</v>
      </c>
      <c r="D193" s="112" t="s">
        <v>598</v>
      </c>
    </row>
    <row r="194" spans="1:4">
      <c r="A194" s="114" t="s">
        <v>250</v>
      </c>
      <c r="B194" s="110">
        <v>3.5</v>
      </c>
      <c r="C194" s="111" t="s">
        <v>757</v>
      </c>
      <c r="D194" s="112" t="s">
        <v>599</v>
      </c>
    </row>
    <row r="195" spans="1:4">
      <c r="A195" s="114" t="s">
        <v>252</v>
      </c>
      <c r="B195" s="110">
        <v>3.5</v>
      </c>
      <c r="C195" s="111">
        <v>0</v>
      </c>
      <c r="D195" s="112" t="s">
        <v>600</v>
      </c>
    </row>
    <row r="196" spans="1:4">
      <c r="A196" s="114" t="s">
        <v>254</v>
      </c>
      <c r="B196" s="110">
        <v>0.2</v>
      </c>
      <c r="C196" s="111">
        <v>0</v>
      </c>
      <c r="D196" s="112" t="s">
        <v>601</v>
      </c>
    </row>
    <row r="197" spans="1:4">
      <c r="A197" s="114" t="s">
        <v>312</v>
      </c>
      <c r="B197" s="110">
        <v>2.8</v>
      </c>
      <c r="C197" s="111">
        <v>0</v>
      </c>
      <c r="D197" s="112" t="s">
        <v>602</v>
      </c>
    </row>
    <row r="198" spans="1:4">
      <c r="A198" s="114" t="s">
        <v>721</v>
      </c>
      <c r="B198" s="110">
        <v>0</v>
      </c>
      <c r="C198" s="111">
        <v>0</v>
      </c>
      <c r="D198" s="112">
        <v>3.4</v>
      </c>
    </row>
    <row r="199" spans="1:4">
      <c r="A199" s="114" t="s">
        <v>255</v>
      </c>
      <c r="B199" s="110">
        <v>0.6</v>
      </c>
      <c r="C199" s="111">
        <v>0</v>
      </c>
      <c r="D199" s="112">
        <v>0.8</v>
      </c>
    </row>
    <row r="200" spans="1:4">
      <c r="A200" s="114" t="s">
        <v>257</v>
      </c>
      <c r="B200" s="110">
        <v>3.3</v>
      </c>
      <c r="C200" s="111" t="s">
        <v>741</v>
      </c>
      <c r="D200" s="112" t="s">
        <v>603</v>
      </c>
    </row>
    <row r="201" spans="1:4">
      <c r="A201" s="114" t="s">
        <v>258</v>
      </c>
      <c r="B201" s="110">
        <v>2.8</v>
      </c>
      <c r="C201" s="111" t="s">
        <v>757</v>
      </c>
      <c r="D201" s="112">
        <v>1</v>
      </c>
    </row>
    <row r="202" spans="1:4">
      <c r="A202" s="114" t="s">
        <v>259</v>
      </c>
      <c r="B202" s="110">
        <v>0.75</v>
      </c>
      <c r="C202" s="111" t="s">
        <v>759</v>
      </c>
      <c r="D202" s="112" t="s">
        <v>599</v>
      </c>
    </row>
    <row r="203" spans="1:4">
      <c r="A203" s="114" t="s">
        <v>264</v>
      </c>
      <c r="B203" s="110">
        <v>0</v>
      </c>
      <c r="C203" s="111" t="s">
        <v>762</v>
      </c>
      <c r="D203" s="112" t="s">
        <v>604</v>
      </c>
    </row>
    <row r="204" spans="1:4">
      <c r="A204" s="114" t="s">
        <v>265</v>
      </c>
      <c r="B204" s="110">
        <v>0.1</v>
      </c>
      <c r="C204" s="111">
        <v>0</v>
      </c>
      <c r="D204" s="112" t="s">
        <v>598</v>
      </c>
    </row>
    <row r="205" spans="1:4">
      <c r="A205" s="114" t="s">
        <v>266</v>
      </c>
      <c r="B205" s="110">
        <v>2</v>
      </c>
      <c r="C205" s="111">
        <v>0</v>
      </c>
      <c r="D205" s="112" t="s">
        <v>598</v>
      </c>
    </row>
    <row r="206" spans="1:4">
      <c r="A206" s="114" t="s">
        <v>814</v>
      </c>
      <c r="B206" s="110">
        <v>2.6</v>
      </c>
      <c r="C206" s="111">
        <v>0</v>
      </c>
      <c r="D206" s="112" t="s">
        <v>600</v>
      </c>
    </row>
    <row r="207" spans="1:4">
      <c r="A207" s="114" t="s">
        <v>815</v>
      </c>
      <c r="B207" s="110">
        <v>0</v>
      </c>
      <c r="C207" s="111">
        <v>0</v>
      </c>
      <c r="D207" s="112">
        <v>3.6</v>
      </c>
    </row>
    <row r="208" spans="1:4">
      <c r="A208" s="114" t="s">
        <v>269</v>
      </c>
      <c r="B208" s="110">
        <v>0.6</v>
      </c>
      <c r="C208" s="111" t="s">
        <v>745</v>
      </c>
      <c r="D208" s="112" t="s">
        <v>602</v>
      </c>
    </row>
    <row r="209" spans="1:4">
      <c r="A209" s="114" t="s">
        <v>270</v>
      </c>
      <c r="B209" s="110">
        <v>0.2</v>
      </c>
      <c r="C209" s="111" t="s">
        <v>730</v>
      </c>
      <c r="D209" s="112" t="s">
        <v>600</v>
      </c>
    </row>
    <row r="210" spans="1:4">
      <c r="A210" s="114" t="s">
        <v>272</v>
      </c>
      <c r="B210" s="110">
        <v>2.5</v>
      </c>
      <c r="C210" s="111" t="s">
        <v>770</v>
      </c>
      <c r="D210" s="112" t="s">
        <v>604</v>
      </c>
    </row>
    <row r="211" spans="1:4">
      <c r="A211" s="114" t="s">
        <v>273</v>
      </c>
      <c r="B211" s="110">
        <v>0.3</v>
      </c>
      <c r="C211" s="111" t="s">
        <v>730</v>
      </c>
      <c r="D211" s="112" t="s">
        <v>604</v>
      </c>
    </row>
    <row r="212" spans="1:4">
      <c r="A212" s="114" t="s">
        <v>274</v>
      </c>
      <c r="B212" s="110">
        <v>1</v>
      </c>
      <c r="C212" s="111">
        <v>0</v>
      </c>
      <c r="D212" s="112" t="s">
        <v>600</v>
      </c>
    </row>
    <row r="213" spans="1:4">
      <c r="A213" s="114" t="s">
        <v>275</v>
      </c>
      <c r="B213" s="110">
        <v>1.5</v>
      </c>
      <c r="C213" s="111">
        <v>0</v>
      </c>
      <c r="D213" s="112" t="s">
        <v>600</v>
      </c>
    </row>
    <row r="214" spans="1:4">
      <c r="A214" s="114" t="s">
        <v>276</v>
      </c>
      <c r="B214" s="110">
        <v>0.4</v>
      </c>
      <c r="C214" s="111">
        <v>0</v>
      </c>
      <c r="D214" s="112" t="s">
        <v>598</v>
      </c>
    </row>
    <row r="215" spans="1:4">
      <c r="A215" s="114" t="s">
        <v>277</v>
      </c>
      <c r="B215" s="110">
        <v>2.82</v>
      </c>
      <c r="C215" s="111" t="s">
        <v>771</v>
      </c>
      <c r="D215" s="112" t="s">
        <v>604</v>
      </c>
    </row>
    <row r="216" spans="1:4">
      <c r="A216" s="114" t="s">
        <v>772</v>
      </c>
      <c r="B216" s="110">
        <v>0</v>
      </c>
      <c r="C216" s="111">
        <v>0</v>
      </c>
      <c r="D216" s="112">
        <v>3</v>
      </c>
    </row>
    <row r="217" spans="1:4">
      <c r="A217" s="114" t="s">
        <v>278</v>
      </c>
      <c r="B217" s="110">
        <v>0.2</v>
      </c>
      <c r="C217" s="111">
        <v>0</v>
      </c>
      <c r="D217" s="112" t="s">
        <v>600</v>
      </c>
    </row>
    <row r="218" spans="1:4">
      <c r="A218" s="114" t="s">
        <v>279</v>
      </c>
      <c r="B218" s="110">
        <v>0.85</v>
      </c>
      <c r="C218" s="111" t="s">
        <v>759</v>
      </c>
      <c r="D218" s="112" t="s">
        <v>602</v>
      </c>
    </row>
    <row r="219" spans="1:4">
      <c r="A219" s="114" t="s">
        <v>280</v>
      </c>
      <c r="B219" s="110">
        <v>0.4</v>
      </c>
      <c r="C219" s="111">
        <v>0</v>
      </c>
      <c r="D219" s="112" t="s">
        <v>600</v>
      </c>
    </row>
    <row r="220" spans="1:4">
      <c r="A220" s="114" t="s">
        <v>281</v>
      </c>
      <c r="B220" s="110">
        <v>2</v>
      </c>
      <c r="C220" s="111" t="s">
        <v>757</v>
      </c>
      <c r="D220" s="112" t="s">
        <v>591</v>
      </c>
    </row>
    <row r="221" spans="1:4">
      <c r="A221" s="114" t="s">
        <v>282</v>
      </c>
      <c r="B221" s="110">
        <v>2</v>
      </c>
      <c r="C221" s="111">
        <v>0</v>
      </c>
      <c r="D221" s="112">
        <v>2.2000000000000002</v>
      </c>
    </row>
    <row r="222" spans="1:4">
      <c r="A222" s="114" t="s">
        <v>773</v>
      </c>
      <c r="B222" s="110">
        <v>0.3</v>
      </c>
      <c r="C222" s="111">
        <v>0</v>
      </c>
      <c r="D222" s="112">
        <v>7.9</v>
      </c>
    </row>
    <row r="223" spans="1:4">
      <c r="A223" s="114" t="s">
        <v>283</v>
      </c>
      <c r="B223" s="110">
        <v>0.4</v>
      </c>
      <c r="C223" s="111" t="s">
        <v>752</v>
      </c>
      <c r="D223" s="112" t="s">
        <v>602</v>
      </c>
    </row>
    <row r="224" spans="1:4">
      <c r="A224" s="114" t="s">
        <v>284</v>
      </c>
      <c r="B224" s="110">
        <v>1</v>
      </c>
      <c r="C224" s="111">
        <v>0</v>
      </c>
      <c r="D224" s="112" t="s">
        <v>598</v>
      </c>
    </row>
    <row r="225" spans="1:4">
      <c r="A225" s="114" t="s">
        <v>286</v>
      </c>
      <c r="B225" s="110">
        <v>1</v>
      </c>
      <c r="C225" s="111">
        <v>0</v>
      </c>
      <c r="D225" s="112" t="s">
        <v>598</v>
      </c>
    </row>
    <row r="226" spans="1:4">
      <c r="A226" s="114" t="s">
        <v>287</v>
      </c>
      <c r="B226" s="110">
        <v>0.6</v>
      </c>
      <c r="C226" s="111">
        <v>0</v>
      </c>
      <c r="D226" s="112" t="s">
        <v>604</v>
      </c>
    </row>
    <row r="227" spans="1:4">
      <c r="A227" s="114" t="s">
        <v>289</v>
      </c>
      <c r="B227" s="110">
        <v>3</v>
      </c>
      <c r="C227" s="111">
        <v>0</v>
      </c>
      <c r="D227" s="112">
        <v>1.5</v>
      </c>
    </row>
    <row r="228" spans="1:4">
      <c r="A228" s="114" t="s">
        <v>290</v>
      </c>
      <c r="B228" s="110">
        <v>1.3</v>
      </c>
      <c r="C228" s="111" t="s">
        <v>730</v>
      </c>
      <c r="D228" s="112" t="s">
        <v>604</v>
      </c>
    </row>
    <row r="229" spans="1:4">
      <c r="A229" s="114" t="s">
        <v>291</v>
      </c>
      <c r="B229" s="110">
        <v>1.8</v>
      </c>
      <c r="C229" s="111">
        <v>0</v>
      </c>
      <c r="D229" s="112" t="s">
        <v>600</v>
      </c>
    </row>
    <row r="230" spans="1:4">
      <c r="A230" s="114" t="s">
        <v>816</v>
      </c>
      <c r="B230" s="110">
        <v>1</v>
      </c>
      <c r="C230" s="111" t="s">
        <v>730</v>
      </c>
      <c r="D230" s="112">
        <v>3.2</v>
      </c>
    </row>
    <row r="231" spans="1:4">
      <c r="A231" s="114" t="s">
        <v>292</v>
      </c>
      <c r="B231" s="110">
        <v>2.5</v>
      </c>
      <c r="C231" s="111" t="s">
        <v>762</v>
      </c>
      <c r="D231" s="112">
        <v>1</v>
      </c>
    </row>
    <row r="232" spans="1:4">
      <c r="A232" s="114" t="s">
        <v>774</v>
      </c>
      <c r="B232" s="110">
        <v>0</v>
      </c>
      <c r="C232" s="111">
        <v>0</v>
      </c>
      <c r="D232" s="112">
        <v>2</v>
      </c>
    </row>
    <row r="233" spans="1:4">
      <c r="A233" s="114" t="s">
        <v>261</v>
      </c>
      <c r="B233" s="110">
        <v>1</v>
      </c>
      <c r="C233" s="111">
        <v>0</v>
      </c>
      <c r="D233" s="112" t="s">
        <v>605</v>
      </c>
    </row>
    <row r="234" spans="1:4">
      <c r="A234" s="114" t="s">
        <v>294</v>
      </c>
      <c r="B234" s="110">
        <v>0.3</v>
      </c>
      <c r="C234" s="111">
        <v>0</v>
      </c>
      <c r="D234" s="112" t="s">
        <v>601</v>
      </c>
    </row>
    <row r="235" spans="1:4">
      <c r="A235" s="114" t="s">
        <v>295</v>
      </c>
      <c r="B235" s="110">
        <v>1</v>
      </c>
      <c r="C235" s="111">
        <v>0</v>
      </c>
      <c r="D235" s="112" t="s">
        <v>604</v>
      </c>
    </row>
    <row r="236" spans="1:4">
      <c r="A236" s="114" t="s">
        <v>296</v>
      </c>
      <c r="B236" s="110">
        <v>2</v>
      </c>
      <c r="C236" s="111" t="s">
        <v>743</v>
      </c>
      <c r="D236" s="112" t="s">
        <v>602</v>
      </c>
    </row>
    <row r="237" spans="1:4">
      <c r="A237" s="114" t="s">
        <v>322</v>
      </c>
      <c r="B237" s="110">
        <v>3</v>
      </c>
      <c r="C237" s="111" t="s">
        <v>746</v>
      </c>
      <c r="D237" s="112" t="s">
        <v>601</v>
      </c>
    </row>
    <row r="238" spans="1:4">
      <c r="A238" s="114" t="s">
        <v>297</v>
      </c>
      <c r="B238" s="110">
        <v>0.15</v>
      </c>
      <c r="C238" s="111">
        <v>0</v>
      </c>
      <c r="D238" s="112" t="s">
        <v>604</v>
      </c>
    </row>
    <row r="239" spans="1:4">
      <c r="A239" s="114" t="s">
        <v>298</v>
      </c>
      <c r="B239" s="110">
        <v>0.6</v>
      </c>
      <c r="C239" s="111">
        <v>0</v>
      </c>
      <c r="D239" s="112" t="s">
        <v>600</v>
      </c>
    </row>
    <row r="240" spans="1:4">
      <c r="A240" s="114" t="s">
        <v>299</v>
      </c>
      <c r="B240" s="110">
        <v>2.4</v>
      </c>
      <c r="C240" s="111" t="s">
        <v>741</v>
      </c>
      <c r="D240" s="112" t="s">
        <v>598</v>
      </c>
    </row>
    <row r="241" spans="1:4">
      <c r="A241" s="114" t="s">
        <v>799</v>
      </c>
      <c r="B241" s="110">
        <v>0.2</v>
      </c>
      <c r="C241" s="111">
        <v>0</v>
      </c>
      <c r="D241" s="112" t="s">
        <v>598</v>
      </c>
    </row>
    <row r="242" spans="1:4">
      <c r="A242" s="114" t="s">
        <v>302</v>
      </c>
      <c r="B242" s="110">
        <v>0</v>
      </c>
      <c r="C242" s="111">
        <v>0</v>
      </c>
      <c r="D242" s="112" t="s">
        <v>601</v>
      </c>
    </row>
    <row r="243" spans="1:4">
      <c r="A243" s="114" t="s">
        <v>303</v>
      </c>
      <c r="B243" s="110">
        <v>0.75</v>
      </c>
      <c r="C243" s="111" t="s">
        <v>775</v>
      </c>
      <c r="D243" s="112" t="s">
        <v>599</v>
      </c>
    </row>
    <row r="244" spans="1:4">
      <c r="A244" s="114" t="s">
        <v>776</v>
      </c>
      <c r="B244" s="110">
        <v>3</v>
      </c>
      <c r="C244" s="111" t="s">
        <v>758</v>
      </c>
      <c r="D244" s="112"/>
    </row>
    <row r="245" spans="1:4">
      <c r="A245" s="114" t="s">
        <v>304</v>
      </c>
      <c r="B245" s="110">
        <v>2</v>
      </c>
      <c r="C245" s="111">
        <v>0</v>
      </c>
      <c r="D245" s="112" t="s">
        <v>603</v>
      </c>
    </row>
    <row r="246" spans="1:4">
      <c r="A246" s="114" t="s">
        <v>263</v>
      </c>
      <c r="B246" s="110">
        <v>0</v>
      </c>
      <c r="C246" s="111" t="s">
        <v>752</v>
      </c>
      <c r="D246" s="112">
        <v>1</v>
      </c>
    </row>
    <row r="247" spans="1:4">
      <c r="A247" s="114" t="s">
        <v>305</v>
      </c>
      <c r="B247" s="110">
        <v>0.15</v>
      </c>
      <c r="C247" s="111">
        <v>0</v>
      </c>
      <c r="D247" s="112" t="s">
        <v>604</v>
      </c>
    </row>
    <row r="248" spans="1:4">
      <c r="A248" s="114" t="s">
        <v>777</v>
      </c>
      <c r="B248" s="110">
        <v>0.4</v>
      </c>
      <c r="C248" s="111">
        <v>0</v>
      </c>
      <c r="D248" s="112">
        <v>8.5</v>
      </c>
    </row>
    <row r="249" spans="1:4">
      <c r="A249" s="114" t="s">
        <v>306</v>
      </c>
      <c r="B249" s="110">
        <v>0.1</v>
      </c>
      <c r="C249" s="111">
        <v>0</v>
      </c>
      <c r="D249" s="112" t="s">
        <v>604</v>
      </c>
    </row>
    <row r="250" spans="1:4">
      <c r="A250" s="114" t="s">
        <v>307</v>
      </c>
      <c r="B250" s="110">
        <v>2</v>
      </c>
      <c r="C250" s="111" t="s">
        <v>745</v>
      </c>
      <c r="D250" s="112" t="s">
        <v>598</v>
      </c>
    </row>
    <row r="251" spans="1:4">
      <c r="A251" s="114" t="s">
        <v>308</v>
      </c>
      <c r="B251" s="110">
        <v>0.6</v>
      </c>
      <c r="C251" s="111">
        <v>0</v>
      </c>
      <c r="D251" s="112" t="s">
        <v>604</v>
      </c>
    </row>
    <row r="252" spans="1:4">
      <c r="A252" s="114" t="s">
        <v>309</v>
      </c>
      <c r="B252" s="110">
        <v>2</v>
      </c>
      <c r="C252" s="111">
        <v>0</v>
      </c>
      <c r="D252" s="112" t="s">
        <v>600</v>
      </c>
    </row>
    <row r="253" spans="1:4">
      <c r="A253" s="114" t="s">
        <v>310</v>
      </c>
      <c r="B253" s="110">
        <v>2</v>
      </c>
      <c r="C253" s="111" t="s">
        <v>735</v>
      </c>
      <c r="D253" s="112" t="s">
        <v>598</v>
      </c>
    </row>
    <row r="254" spans="1:4">
      <c r="A254" s="114" t="s">
        <v>313</v>
      </c>
      <c r="B254" s="110">
        <v>0.4</v>
      </c>
      <c r="C254" s="111" t="s">
        <v>741</v>
      </c>
      <c r="D254" s="112" t="s">
        <v>598</v>
      </c>
    </row>
    <row r="255" spans="1:4">
      <c r="A255" s="114" t="s">
        <v>314</v>
      </c>
      <c r="B255" s="110">
        <v>1.65</v>
      </c>
      <c r="C255" s="111" t="s">
        <v>778</v>
      </c>
      <c r="D255" s="112" t="s">
        <v>598</v>
      </c>
    </row>
    <row r="256" spans="1:4">
      <c r="A256" s="114" t="s">
        <v>315</v>
      </c>
      <c r="B256" s="110">
        <v>1.4</v>
      </c>
      <c r="C256" s="111">
        <v>0</v>
      </c>
      <c r="D256" s="112" t="s">
        <v>603</v>
      </c>
    </row>
    <row r="257" spans="1:4">
      <c r="A257" s="114" t="s">
        <v>316</v>
      </c>
      <c r="B257" s="110">
        <v>2.5</v>
      </c>
      <c r="C257" s="111">
        <v>0</v>
      </c>
      <c r="D257" s="112" t="s">
        <v>604</v>
      </c>
    </row>
    <row r="258" spans="1:4">
      <c r="A258" s="114" t="s">
        <v>317</v>
      </c>
      <c r="B258" s="110">
        <v>2</v>
      </c>
      <c r="C258" s="111">
        <v>0</v>
      </c>
      <c r="D258" s="112" t="s">
        <v>602</v>
      </c>
    </row>
    <row r="259" spans="1:4">
      <c r="A259" s="114" t="s">
        <v>817</v>
      </c>
      <c r="B259" s="110">
        <v>1.2</v>
      </c>
      <c r="C259" s="111">
        <v>0</v>
      </c>
      <c r="D259" s="112">
        <v>2</v>
      </c>
    </row>
    <row r="260" spans="1:4">
      <c r="A260" s="114" t="s">
        <v>818</v>
      </c>
      <c r="B260" s="110">
        <v>1.2</v>
      </c>
      <c r="C260" s="111">
        <v>0</v>
      </c>
      <c r="D260" s="112" t="s">
        <v>603</v>
      </c>
    </row>
    <row r="261" spans="1:4">
      <c r="A261" s="114" t="s">
        <v>819</v>
      </c>
      <c r="B261" s="110">
        <v>0</v>
      </c>
      <c r="C261" s="111">
        <v>0</v>
      </c>
      <c r="D261" s="112">
        <v>3.4</v>
      </c>
    </row>
    <row r="262" spans="1:4">
      <c r="A262" s="114" t="s">
        <v>320</v>
      </c>
      <c r="B262" s="110">
        <v>3.5</v>
      </c>
      <c r="C262" s="111">
        <v>0</v>
      </c>
      <c r="D262" s="112">
        <v>1</v>
      </c>
    </row>
    <row r="263" spans="1:4">
      <c r="A263" s="114" t="s">
        <v>323</v>
      </c>
      <c r="B263" s="110">
        <v>0.1</v>
      </c>
      <c r="C263" s="111">
        <v>0</v>
      </c>
      <c r="D263" s="112" t="s">
        <v>604</v>
      </c>
    </row>
    <row r="264" spans="1:4">
      <c r="A264" s="114" t="s">
        <v>325</v>
      </c>
      <c r="B264" s="110">
        <v>1</v>
      </c>
      <c r="C264" s="111">
        <v>0</v>
      </c>
      <c r="D264" s="112" t="s">
        <v>601</v>
      </c>
    </row>
    <row r="265" spans="1:4">
      <c r="A265" s="114" t="s">
        <v>326</v>
      </c>
      <c r="B265" s="110">
        <v>0.4</v>
      </c>
      <c r="C265" s="111">
        <v>0</v>
      </c>
      <c r="D265" s="112" t="s">
        <v>597</v>
      </c>
    </row>
    <row r="266" spans="1:4">
      <c r="A266" s="114" t="s">
        <v>327</v>
      </c>
      <c r="B266" s="110">
        <v>0.8</v>
      </c>
      <c r="C266" s="111">
        <v>0</v>
      </c>
      <c r="D266" s="112" t="s">
        <v>599</v>
      </c>
    </row>
    <row r="267" spans="1:4">
      <c r="A267" s="115" t="s">
        <v>820</v>
      </c>
      <c r="B267" s="110">
        <v>7.66</v>
      </c>
      <c r="C267" s="111" t="s">
        <v>757</v>
      </c>
      <c r="D267" s="112">
        <v>1.5</v>
      </c>
    </row>
    <row r="268" spans="1:4">
      <c r="A268" s="114" t="s">
        <v>331</v>
      </c>
      <c r="B268" s="110">
        <v>1.5</v>
      </c>
      <c r="C268" s="111">
        <v>0</v>
      </c>
      <c r="D268" s="112" t="s">
        <v>606</v>
      </c>
    </row>
    <row r="269" spans="1:4">
      <c r="A269" s="114" t="s">
        <v>337</v>
      </c>
      <c r="B269" s="110">
        <v>2</v>
      </c>
      <c r="C269" s="111">
        <v>0</v>
      </c>
      <c r="D269" s="112">
        <v>2.1</v>
      </c>
    </row>
    <row r="270" spans="1:4">
      <c r="A270" s="114" t="s">
        <v>333</v>
      </c>
      <c r="B270" s="110">
        <v>3</v>
      </c>
      <c r="C270" s="111" t="s">
        <v>760</v>
      </c>
      <c r="D270" s="112" t="s">
        <v>607</v>
      </c>
    </row>
    <row r="271" spans="1:4">
      <c r="A271" s="114" t="s">
        <v>335</v>
      </c>
      <c r="B271" s="110">
        <v>0.5</v>
      </c>
      <c r="C271" s="111">
        <v>0</v>
      </c>
      <c r="D271" s="112" t="s">
        <v>606</v>
      </c>
    </row>
    <row r="272" spans="1:4">
      <c r="A272" s="114" t="s">
        <v>340</v>
      </c>
      <c r="B272" s="110">
        <v>6.1</v>
      </c>
      <c r="C272" s="111">
        <v>0</v>
      </c>
      <c r="D272" s="112">
        <v>2</v>
      </c>
    </row>
    <row r="273" spans="1:4">
      <c r="A273" s="114" t="s">
        <v>341</v>
      </c>
      <c r="B273" s="110">
        <v>5.2</v>
      </c>
      <c r="C273" s="111" t="s">
        <v>729</v>
      </c>
      <c r="D273" s="112" t="s">
        <v>607</v>
      </c>
    </row>
    <row r="274" spans="1:4">
      <c r="A274" s="114" t="s">
        <v>348</v>
      </c>
      <c r="B274" s="110">
        <v>0.02</v>
      </c>
      <c r="C274" s="111" t="s">
        <v>779</v>
      </c>
      <c r="D274" s="112" t="s">
        <v>608</v>
      </c>
    </row>
    <row r="275" spans="1:4">
      <c r="A275" s="114" t="s">
        <v>722</v>
      </c>
      <c r="B275" s="110">
        <v>1</v>
      </c>
      <c r="C275" s="111">
        <v>0</v>
      </c>
      <c r="D275" s="112">
        <v>2.1</v>
      </c>
    </row>
    <row r="276" spans="1:4">
      <c r="A276" s="114" t="s">
        <v>780</v>
      </c>
      <c r="B276" s="110">
        <v>0</v>
      </c>
      <c r="C276" s="111">
        <v>0</v>
      </c>
      <c r="D276" s="112">
        <v>4.7</v>
      </c>
    </row>
    <row r="277" spans="1:4">
      <c r="A277" s="114" t="s">
        <v>781</v>
      </c>
      <c r="B277" s="110">
        <v>0</v>
      </c>
      <c r="C277" s="111">
        <v>0</v>
      </c>
      <c r="D277" s="112">
        <v>2.5</v>
      </c>
    </row>
    <row r="278" spans="1:4">
      <c r="A278" s="114" t="s">
        <v>821</v>
      </c>
      <c r="B278" s="110">
        <v>3</v>
      </c>
      <c r="C278" s="111">
        <v>0</v>
      </c>
      <c r="D278" s="112" t="s">
        <v>609</v>
      </c>
    </row>
    <row r="279" spans="1:4">
      <c r="A279" s="114" t="s">
        <v>822</v>
      </c>
      <c r="B279" s="110">
        <v>0.5</v>
      </c>
      <c r="C279" s="111">
        <v>0</v>
      </c>
      <c r="D279" s="112" t="s">
        <v>606</v>
      </c>
    </row>
    <row r="280" spans="1:4">
      <c r="A280" s="114" t="s">
        <v>345</v>
      </c>
      <c r="B280" s="110">
        <v>0.5</v>
      </c>
      <c r="C280" s="111">
        <v>0</v>
      </c>
      <c r="D280" s="112">
        <v>0.5</v>
      </c>
    </row>
    <row r="281" spans="1:4">
      <c r="A281" s="114" t="s">
        <v>782</v>
      </c>
      <c r="B281" s="110">
        <v>1</v>
      </c>
      <c r="C281" s="111" t="s">
        <v>756</v>
      </c>
      <c r="D281" s="112">
        <v>1.6</v>
      </c>
    </row>
    <row r="282" spans="1:4">
      <c r="A282" s="114" t="s">
        <v>823</v>
      </c>
      <c r="B282" s="110">
        <v>0.23</v>
      </c>
      <c r="C282" s="111" t="s">
        <v>783</v>
      </c>
      <c r="D282" s="112" t="s">
        <v>610</v>
      </c>
    </row>
    <row r="283" spans="1:4">
      <c r="A283" s="114" t="s">
        <v>347</v>
      </c>
      <c r="B283" s="110">
        <v>2</v>
      </c>
      <c r="C283" s="111" t="s">
        <v>784</v>
      </c>
      <c r="D283" s="112">
        <v>1</v>
      </c>
    </row>
    <row r="284" spans="1:4">
      <c r="A284" s="114" t="s">
        <v>785</v>
      </c>
      <c r="B284" s="110">
        <v>0</v>
      </c>
      <c r="C284" s="111">
        <v>0</v>
      </c>
      <c r="D284" s="112">
        <v>6</v>
      </c>
    </row>
    <row r="285" spans="1:4">
      <c r="A285" s="114" t="s">
        <v>350</v>
      </c>
      <c r="B285" s="110">
        <v>2.8</v>
      </c>
      <c r="C285" s="111" t="s">
        <v>746</v>
      </c>
      <c r="D285" s="112" t="s">
        <v>611</v>
      </c>
    </row>
    <row r="286" spans="1:4">
      <c r="A286" s="114" t="s">
        <v>351</v>
      </c>
      <c r="B286" s="110">
        <v>1.5</v>
      </c>
      <c r="C286" s="111">
        <v>0</v>
      </c>
      <c r="D286" s="112" t="s">
        <v>609</v>
      </c>
    </row>
    <row r="287" spans="1:4">
      <c r="A287" s="114" t="s">
        <v>352</v>
      </c>
      <c r="B287" s="110">
        <v>0.625</v>
      </c>
      <c r="C287" s="111">
        <v>0</v>
      </c>
      <c r="D287" s="112" t="s">
        <v>609</v>
      </c>
    </row>
    <row r="288" spans="1:4">
      <c r="A288" s="114" t="s">
        <v>353</v>
      </c>
      <c r="B288" s="110">
        <v>1.7</v>
      </c>
      <c r="C288" s="111" t="s">
        <v>786</v>
      </c>
      <c r="D288" s="112" t="s">
        <v>606</v>
      </c>
    </row>
    <row r="289" spans="1:4">
      <c r="A289" s="114" t="s">
        <v>339</v>
      </c>
      <c r="B289" s="110">
        <v>1.5</v>
      </c>
      <c r="C289" s="111" t="s">
        <v>745</v>
      </c>
      <c r="D289" s="112">
        <v>1.25</v>
      </c>
    </row>
    <row r="290" spans="1:4">
      <c r="A290" s="114" t="s">
        <v>356</v>
      </c>
      <c r="B290" s="110">
        <v>2</v>
      </c>
      <c r="C290" s="111">
        <v>0</v>
      </c>
      <c r="D290" s="112" t="s">
        <v>606</v>
      </c>
    </row>
    <row r="291" spans="1:4">
      <c r="A291" s="114" t="s">
        <v>357</v>
      </c>
      <c r="B291" s="110">
        <v>1</v>
      </c>
      <c r="C291" s="111">
        <v>0</v>
      </c>
      <c r="D291" s="112" t="s">
        <v>606</v>
      </c>
    </row>
    <row r="292" spans="1:4">
      <c r="A292" s="114" t="s">
        <v>358</v>
      </c>
      <c r="B292" s="110">
        <v>1</v>
      </c>
      <c r="C292" s="111">
        <v>0</v>
      </c>
      <c r="D292" s="112" t="s">
        <v>611</v>
      </c>
    </row>
    <row r="293" spans="1:4">
      <c r="A293" s="114" t="s">
        <v>787</v>
      </c>
      <c r="B293" s="110">
        <v>1.35</v>
      </c>
      <c r="C293" s="111" t="s">
        <v>788</v>
      </c>
      <c r="D293" s="112">
        <v>4.5</v>
      </c>
    </row>
    <row r="294" spans="1:4">
      <c r="A294" s="114" t="s">
        <v>359</v>
      </c>
      <c r="B294" s="110">
        <v>2.2999999999999998</v>
      </c>
      <c r="C294" s="111" t="s">
        <v>762</v>
      </c>
      <c r="D294" s="112">
        <v>1.25</v>
      </c>
    </row>
    <row r="295" spans="1:4">
      <c r="A295" s="114" t="s">
        <v>360</v>
      </c>
      <c r="B295" s="110">
        <v>1.2</v>
      </c>
      <c r="C295" s="111">
        <v>0</v>
      </c>
      <c r="D295" s="112" t="s">
        <v>609</v>
      </c>
    </row>
    <row r="296" spans="1:4">
      <c r="A296" s="114" t="s">
        <v>361</v>
      </c>
      <c r="B296" s="110">
        <v>2.2000000000000002</v>
      </c>
      <c r="C296" s="111">
        <v>0</v>
      </c>
      <c r="D296" s="112" t="s">
        <v>611</v>
      </c>
    </row>
    <row r="297" spans="1:4">
      <c r="A297" s="114" t="s">
        <v>362</v>
      </c>
      <c r="B297" s="110">
        <v>1.8</v>
      </c>
      <c r="C297" s="111" t="s">
        <v>730</v>
      </c>
      <c r="D297" s="112" t="s">
        <v>607</v>
      </c>
    </row>
    <row r="298" spans="1:4">
      <c r="A298" s="114" t="s">
        <v>364</v>
      </c>
      <c r="B298" s="110">
        <v>1.4</v>
      </c>
      <c r="C298" s="111" t="s">
        <v>741</v>
      </c>
      <c r="D298" s="112" t="s">
        <v>612</v>
      </c>
    </row>
    <row r="299" spans="1:4">
      <c r="A299" s="114" t="s">
        <v>365</v>
      </c>
      <c r="B299" s="110">
        <v>1.1000000000000001</v>
      </c>
      <c r="C299" s="111">
        <v>0</v>
      </c>
      <c r="D299" s="112" t="s">
        <v>611</v>
      </c>
    </row>
    <row r="300" spans="1:4">
      <c r="A300" s="114" t="s">
        <v>366</v>
      </c>
      <c r="B300" s="110">
        <v>1.4</v>
      </c>
      <c r="C300" s="111">
        <v>0</v>
      </c>
      <c r="D300" s="112" t="s">
        <v>609</v>
      </c>
    </row>
    <row r="301" spans="1:4">
      <c r="A301" s="114" t="s">
        <v>367</v>
      </c>
      <c r="B301" s="110">
        <v>1</v>
      </c>
      <c r="C301" s="111">
        <v>0</v>
      </c>
      <c r="D301" s="112" t="s">
        <v>613</v>
      </c>
    </row>
    <row r="302" spans="1:4">
      <c r="A302" s="114" t="s">
        <v>369</v>
      </c>
      <c r="B302" s="110">
        <v>0.68</v>
      </c>
      <c r="C302" s="111">
        <v>0</v>
      </c>
      <c r="D302" s="112">
        <v>0</v>
      </c>
    </row>
    <row r="303" spans="1:4">
      <c r="A303" s="114" t="s">
        <v>370</v>
      </c>
      <c r="B303" s="110">
        <v>1</v>
      </c>
      <c r="C303" s="111">
        <v>0</v>
      </c>
      <c r="D303" s="112" t="s">
        <v>609</v>
      </c>
    </row>
    <row r="304" spans="1:4">
      <c r="A304" s="114" t="s">
        <v>824</v>
      </c>
      <c r="B304" s="110">
        <v>0.6</v>
      </c>
      <c r="C304" s="111">
        <v>0</v>
      </c>
      <c r="D304" s="112" t="s">
        <v>609</v>
      </c>
    </row>
    <row r="305" spans="1:4">
      <c r="A305" s="114" t="s">
        <v>825</v>
      </c>
      <c r="B305" s="110">
        <v>3.4</v>
      </c>
      <c r="C305" s="111" t="s">
        <v>789</v>
      </c>
      <c r="D305" s="112" t="s">
        <v>606</v>
      </c>
    </row>
    <row r="306" spans="1:4">
      <c r="A306" s="114" t="s">
        <v>354</v>
      </c>
      <c r="B306" s="110">
        <v>1</v>
      </c>
      <c r="C306" s="111">
        <v>0</v>
      </c>
      <c r="D306" s="112">
        <v>1.6</v>
      </c>
    </row>
    <row r="307" spans="1:4">
      <c r="A307" s="114" t="s">
        <v>826</v>
      </c>
      <c r="B307" s="110">
        <v>0.3</v>
      </c>
      <c r="C307" s="111">
        <v>0</v>
      </c>
      <c r="D307" s="112" t="s">
        <v>611</v>
      </c>
    </row>
    <row r="308" spans="1:4">
      <c r="A308" s="114" t="s">
        <v>374</v>
      </c>
      <c r="B308" s="110">
        <v>1.5</v>
      </c>
      <c r="C308" s="111" t="s">
        <v>790</v>
      </c>
      <c r="D308" s="112" t="s">
        <v>606</v>
      </c>
    </row>
    <row r="309" spans="1:4">
      <c r="A309" s="114" t="s">
        <v>375</v>
      </c>
      <c r="B309" s="110">
        <v>7.6</v>
      </c>
      <c r="C309" s="111">
        <v>0</v>
      </c>
      <c r="D309" s="112">
        <v>5.5</v>
      </c>
    </row>
    <row r="310" spans="1:4">
      <c r="A310" s="114" t="s">
        <v>378</v>
      </c>
      <c r="B310" s="110">
        <v>2</v>
      </c>
      <c r="C310" s="111">
        <v>0</v>
      </c>
      <c r="D310" s="112">
        <v>1</v>
      </c>
    </row>
    <row r="311" spans="1:4">
      <c r="A311" s="114" t="s">
        <v>412</v>
      </c>
      <c r="B311" s="110">
        <v>2</v>
      </c>
      <c r="C311" s="111" t="s">
        <v>741</v>
      </c>
      <c r="D311" s="112" t="s">
        <v>614</v>
      </c>
    </row>
    <row r="312" spans="1:4">
      <c r="A312" s="114" t="s">
        <v>380</v>
      </c>
      <c r="B312" s="110">
        <v>2</v>
      </c>
      <c r="C312" s="111">
        <v>0</v>
      </c>
      <c r="D312" s="112" t="s">
        <v>615</v>
      </c>
    </row>
    <row r="313" spans="1:4">
      <c r="A313" s="114" t="s">
        <v>382</v>
      </c>
      <c r="B313" s="110">
        <v>0.4</v>
      </c>
      <c r="C313" s="111">
        <v>0</v>
      </c>
      <c r="D313" s="112" t="s">
        <v>616</v>
      </c>
    </row>
    <row r="314" spans="1:4">
      <c r="A314" s="114" t="s">
        <v>389</v>
      </c>
      <c r="B314" s="110">
        <v>1</v>
      </c>
      <c r="C314" s="111">
        <v>0</v>
      </c>
      <c r="D314" s="112">
        <v>0.5</v>
      </c>
    </row>
    <row r="315" spans="1:4">
      <c r="A315" s="114" t="s">
        <v>391</v>
      </c>
      <c r="B315" s="110">
        <v>1.5</v>
      </c>
      <c r="C315" s="111">
        <v>0</v>
      </c>
      <c r="D315" s="112">
        <v>1</v>
      </c>
    </row>
    <row r="316" spans="1:4">
      <c r="A316" s="114" t="s">
        <v>827</v>
      </c>
      <c r="B316" s="110">
        <v>0.2</v>
      </c>
      <c r="C316" s="111" t="s">
        <v>746</v>
      </c>
      <c r="D316" s="112" t="s">
        <v>616</v>
      </c>
    </row>
    <row r="317" spans="1:4">
      <c r="A317" s="114" t="s">
        <v>387</v>
      </c>
      <c r="B317" s="110">
        <v>3</v>
      </c>
      <c r="C317" s="111">
        <v>0</v>
      </c>
      <c r="D317" s="112">
        <v>4</v>
      </c>
    </row>
    <row r="318" spans="1:4">
      <c r="A318" s="114" t="s">
        <v>393</v>
      </c>
      <c r="B318" s="110">
        <v>1.5</v>
      </c>
      <c r="C318" s="111">
        <v>0</v>
      </c>
      <c r="D318" s="112" t="s">
        <v>616</v>
      </c>
    </row>
    <row r="319" spans="1:4">
      <c r="A319" s="114" t="s">
        <v>394</v>
      </c>
      <c r="B319" s="110">
        <v>2</v>
      </c>
      <c r="C319" s="111" t="s">
        <v>730</v>
      </c>
      <c r="D319" s="112" t="s">
        <v>615</v>
      </c>
    </row>
    <row r="320" spans="1:4">
      <c r="A320" s="114" t="s">
        <v>395</v>
      </c>
      <c r="B320" s="110">
        <v>0.8</v>
      </c>
      <c r="C320" s="111">
        <v>0</v>
      </c>
      <c r="D320" s="112" t="s">
        <v>616</v>
      </c>
    </row>
    <row r="321" spans="1:4">
      <c r="A321" s="114" t="s">
        <v>397</v>
      </c>
      <c r="B321" s="110">
        <v>0.6</v>
      </c>
      <c r="C321" s="111">
        <v>0</v>
      </c>
      <c r="D321" s="112" t="s">
        <v>617</v>
      </c>
    </row>
    <row r="322" spans="1:4">
      <c r="A322" s="114" t="s">
        <v>398</v>
      </c>
      <c r="B322" s="110">
        <v>0</v>
      </c>
      <c r="C322" s="111">
        <v>0</v>
      </c>
      <c r="D322" s="112" t="s">
        <v>617</v>
      </c>
    </row>
    <row r="323" spans="1:4">
      <c r="A323" s="114" t="s">
        <v>399</v>
      </c>
      <c r="B323" s="110">
        <v>0</v>
      </c>
      <c r="C323" s="111" t="s">
        <v>791</v>
      </c>
      <c r="D323" s="112" t="s">
        <v>615</v>
      </c>
    </row>
    <row r="324" spans="1:4">
      <c r="A324" s="114" t="s">
        <v>400</v>
      </c>
      <c r="B324" s="110">
        <v>0</v>
      </c>
      <c r="C324" s="111">
        <v>0</v>
      </c>
      <c r="D324" s="112" t="s">
        <v>617</v>
      </c>
    </row>
    <row r="325" spans="1:4">
      <c r="A325" s="114" t="s">
        <v>402</v>
      </c>
      <c r="B325" s="110">
        <v>1.1000000000000001</v>
      </c>
      <c r="C325" s="111">
        <v>0</v>
      </c>
      <c r="D325" s="112" t="s">
        <v>618</v>
      </c>
    </row>
    <row r="326" spans="1:4">
      <c r="A326" s="114" t="s">
        <v>403</v>
      </c>
      <c r="B326" s="110">
        <v>7</v>
      </c>
      <c r="C326" s="111">
        <v>0</v>
      </c>
      <c r="D326" s="112">
        <v>4</v>
      </c>
    </row>
    <row r="327" spans="1:4">
      <c r="A327" s="114" t="s">
        <v>405</v>
      </c>
      <c r="B327" s="110">
        <v>1</v>
      </c>
      <c r="C327" s="111" t="s">
        <v>730</v>
      </c>
      <c r="D327" s="112" t="s">
        <v>617</v>
      </c>
    </row>
    <row r="328" spans="1:4">
      <c r="A328" s="114" t="s">
        <v>406</v>
      </c>
      <c r="B328" s="110">
        <v>0.2</v>
      </c>
      <c r="C328" s="111">
        <v>0</v>
      </c>
      <c r="D328" s="112" t="s">
        <v>616</v>
      </c>
    </row>
    <row r="329" spans="1:4">
      <c r="A329" s="114" t="s">
        <v>407</v>
      </c>
      <c r="B329" s="110">
        <v>0.4</v>
      </c>
      <c r="C329" s="111" t="s">
        <v>735</v>
      </c>
      <c r="D329" s="112" t="s">
        <v>616</v>
      </c>
    </row>
    <row r="330" spans="1:4">
      <c r="A330" s="114" t="s">
        <v>792</v>
      </c>
      <c r="B330" s="110">
        <v>0</v>
      </c>
      <c r="C330" s="111">
        <v>0</v>
      </c>
      <c r="D330" s="112">
        <v>2</v>
      </c>
    </row>
    <row r="331" spans="1:4">
      <c r="A331" s="114" t="s">
        <v>408</v>
      </c>
      <c r="B331" s="110">
        <v>1.1499999999999999</v>
      </c>
      <c r="C331" s="111">
        <v>0</v>
      </c>
      <c r="D331" s="112" t="s">
        <v>616</v>
      </c>
    </row>
    <row r="332" spans="1:4">
      <c r="A332" s="114" t="s">
        <v>384</v>
      </c>
      <c r="B332" s="110">
        <v>1.4</v>
      </c>
      <c r="C332" s="111" t="s">
        <v>741</v>
      </c>
      <c r="D332" s="112">
        <v>1</v>
      </c>
    </row>
    <row r="333" spans="1:4">
      <c r="A333" s="114" t="s">
        <v>409</v>
      </c>
      <c r="B333" s="110">
        <v>2.7</v>
      </c>
      <c r="C333" s="111" t="s">
        <v>793</v>
      </c>
      <c r="D333" s="112" t="s">
        <v>617</v>
      </c>
    </row>
    <row r="334" spans="1:4">
      <c r="A334" s="114" t="s">
        <v>410</v>
      </c>
      <c r="B334" s="110">
        <v>0.16</v>
      </c>
      <c r="C334" s="111">
        <v>0</v>
      </c>
      <c r="D334" s="112" t="s">
        <v>616</v>
      </c>
    </row>
    <row r="335" spans="1:4">
      <c r="A335" s="114" t="s">
        <v>414</v>
      </c>
      <c r="B335" s="110">
        <v>0.4</v>
      </c>
      <c r="C335" s="111">
        <v>0</v>
      </c>
      <c r="D335" s="112" t="s">
        <v>619</v>
      </c>
    </row>
    <row r="336" spans="1:4">
      <c r="A336" s="114" t="s">
        <v>415</v>
      </c>
      <c r="B336" s="110">
        <v>3</v>
      </c>
      <c r="C336" s="111" t="s">
        <v>757</v>
      </c>
      <c r="D336" s="112" t="s">
        <v>617</v>
      </c>
    </row>
    <row r="337" spans="1:4">
      <c r="A337" s="114" t="s">
        <v>794</v>
      </c>
      <c r="B337" s="110">
        <v>0</v>
      </c>
      <c r="C337" s="111">
        <v>0</v>
      </c>
      <c r="D337" s="112">
        <v>4.2</v>
      </c>
    </row>
    <row r="338" spans="1:4">
      <c r="A338" s="114" t="s">
        <v>386</v>
      </c>
      <c r="B338" s="110">
        <v>2</v>
      </c>
      <c r="C338" s="111">
        <v>0</v>
      </c>
      <c r="D338" s="112">
        <v>0.7</v>
      </c>
    </row>
    <row r="339" spans="1:4">
      <c r="A339" s="114" t="s">
        <v>416</v>
      </c>
      <c r="B339" s="110">
        <v>2</v>
      </c>
      <c r="C339" s="111">
        <v>0</v>
      </c>
      <c r="D339" s="112">
        <v>2</v>
      </c>
    </row>
    <row r="340" spans="1:4">
      <c r="A340" s="114" t="s">
        <v>795</v>
      </c>
      <c r="B340" s="110">
        <v>0</v>
      </c>
      <c r="C340" s="111">
        <v>0</v>
      </c>
      <c r="D340" s="112">
        <v>8.6</v>
      </c>
    </row>
    <row r="341" spans="1:4">
      <c r="A341" s="114" t="s">
        <v>417</v>
      </c>
      <c r="B341" s="110">
        <v>2.6</v>
      </c>
      <c r="C341" s="111" t="s">
        <v>756</v>
      </c>
      <c r="D341" s="112" t="s">
        <v>615</v>
      </c>
    </row>
    <row r="342" spans="1:4">
      <c r="A342" s="114" t="s">
        <v>418</v>
      </c>
      <c r="B342" s="110">
        <v>1</v>
      </c>
      <c r="C342" s="111">
        <v>0</v>
      </c>
      <c r="D342" s="112" t="s">
        <v>615</v>
      </c>
    </row>
    <row r="343" spans="1:4">
      <c r="A343" s="106" t="s">
        <v>421</v>
      </c>
      <c r="B343" s="110">
        <v>1</v>
      </c>
      <c r="C343" s="111">
        <v>0</v>
      </c>
      <c r="D343" s="112" t="s">
        <v>620</v>
      </c>
    </row>
    <row r="344" spans="1:4">
      <c r="A344" s="106" t="s">
        <v>425</v>
      </c>
      <c r="B344" s="110">
        <v>2</v>
      </c>
      <c r="C344" s="111">
        <v>0</v>
      </c>
      <c r="D344" s="112" t="s">
        <v>621</v>
      </c>
    </row>
    <row r="345" spans="1:4">
      <c r="A345" s="106" t="s">
        <v>423</v>
      </c>
      <c r="B345" s="110">
        <v>5.3</v>
      </c>
      <c r="C345" s="111">
        <v>0</v>
      </c>
      <c r="D345" s="112" t="s">
        <v>621</v>
      </c>
    </row>
    <row r="346" spans="1:4">
      <c r="A346" s="106" t="s">
        <v>454</v>
      </c>
      <c r="B346" s="110">
        <v>2</v>
      </c>
      <c r="C346" s="111">
        <v>0</v>
      </c>
      <c r="D346" s="113">
        <v>1.5</v>
      </c>
    </row>
    <row r="347" spans="1:4">
      <c r="A347" s="106" t="s">
        <v>429</v>
      </c>
      <c r="B347" s="110">
        <v>0</v>
      </c>
      <c r="C347" s="111" t="s">
        <v>759</v>
      </c>
      <c r="D347" s="112" t="s">
        <v>622</v>
      </c>
    </row>
    <row r="348" spans="1:4">
      <c r="A348" s="106" t="s">
        <v>431</v>
      </c>
      <c r="B348" s="110">
        <v>2</v>
      </c>
      <c r="C348" s="111">
        <v>0</v>
      </c>
      <c r="D348" s="112" t="s">
        <v>620</v>
      </c>
    </row>
    <row r="349" spans="1:4">
      <c r="A349" s="106" t="s">
        <v>828</v>
      </c>
      <c r="B349" s="110">
        <v>2</v>
      </c>
      <c r="C349" s="111" t="s">
        <v>735</v>
      </c>
      <c r="D349" s="112" t="s">
        <v>623</v>
      </c>
    </row>
    <row r="350" spans="1:4">
      <c r="A350" s="106" t="s">
        <v>433</v>
      </c>
      <c r="B350" s="110">
        <v>0.2</v>
      </c>
      <c r="C350" s="111">
        <v>0</v>
      </c>
      <c r="D350" s="112" t="s">
        <v>622</v>
      </c>
    </row>
    <row r="351" spans="1:4">
      <c r="A351" s="106" t="s">
        <v>434</v>
      </c>
      <c r="B351" s="110">
        <v>2.5</v>
      </c>
      <c r="C351" s="111" t="s">
        <v>735</v>
      </c>
      <c r="D351" s="112" t="s">
        <v>622</v>
      </c>
    </row>
    <row r="352" spans="1:4">
      <c r="A352" s="106" t="s">
        <v>427</v>
      </c>
      <c r="B352" s="110">
        <v>4.8</v>
      </c>
      <c r="C352" s="111" t="s">
        <v>764</v>
      </c>
      <c r="D352" s="112" t="s">
        <v>623</v>
      </c>
    </row>
    <row r="353" spans="1:4">
      <c r="A353" s="106" t="s">
        <v>436</v>
      </c>
      <c r="B353" s="110">
        <v>2</v>
      </c>
      <c r="C353" s="111">
        <v>0</v>
      </c>
      <c r="D353" s="112" t="s">
        <v>621</v>
      </c>
    </row>
    <row r="354" spans="1:4">
      <c r="A354" s="106" t="s">
        <v>438</v>
      </c>
      <c r="B354" s="110">
        <v>3.2</v>
      </c>
      <c r="C354" s="111" t="s">
        <v>736</v>
      </c>
      <c r="D354" s="112" t="s">
        <v>621</v>
      </c>
    </row>
    <row r="355" spans="1:4">
      <c r="A355" s="106" t="s">
        <v>796</v>
      </c>
      <c r="B355" s="110">
        <v>0</v>
      </c>
      <c r="C355" s="111">
        <v>0</v>
      </c>
      <c r="D355" s="113">
        <v>3</v>
      </c>
    </row>
    <row r="356" spans="1:4">
      <c r="A356" s="106" t="s">
        <v>797</v>
      </c>
      <c r="B356" s="110">
        <v>1.2</v>
      </c>
      <c r="C356" s="111">
        <v>0</v>
      </c>
      <c r="D356" s="113">
        <v>2.2000000000000002</v>
      </c>
    </row>
    <row r="357" spans="1:4">
      <c r="A357" s="106" t="s">
        <v>443</v>
      </c>
      <c r="B357" s="110">
        <v>0.5</v>
      </c>
      <c r="C357" s="111">
        <v>0</v>
      </c>
      <c r="D357" s="112" t="s">
        <v>622</v>
      </c>
    </row>
    <row r="358" spans="1:4">
      <c r="A358" s="106" t="s">
        <v>445</v>
      </c>
      <c r="B358" s="110">
        <v>1.3</v>
      </c>
      <c r="C358" s="111">
        <v>0</v>
      </c>
      <c r="D358" s="112" t="s">
        <v>620</v>
      </c>
    </row>
    <row r="359" spans="1:4">
      <c r="A359" s="106" t="s">
        <v>446</v>
      </c>
      <c r="B359" s="110">
        <v>0.6</v>
      </c>
      <c r="C359" s="111">
        <v>0</v>
      </c>
      <c r="D359" s="112" t="s">
        <v>622</v>
      </c>
    </row>
    <row r="360" spans="1:4">
      <c r="A360" s="106" t="s">
        <v>447</v>
      </c>
      <c r="B360" s="110">
        <v>1</v>
      </c>
      <c r="C360" s="111" t="s">
        <v>741</v>
      </c>
      <c r="D360" s="112" t="s">
        <v>622</v>
      </c>
    </row>
    <row r="361" spans="1:4">
      <c r="A361" s="106" t="s">
        <v>448</v>
      </c>
      <c r="B361" s="110">
        <v>0</v>
      </c>
      <c r="C361" s="111">
        <v>0</v>
      </c>
      <c r="D361" s="112" t="s">
        <v>622</v>
      </c>
    </row>
    <row r="362" spans="1:4">
      <c r="A362" s="106" t="s">
        <v>450</v>
      </c>
      <c r="B362" s="110">
        <v>2</v>
      </c>
      <c r="C362" s="111">
        <v>0</v>
      </c>
      <c r="D362" s="112" t="s">
        <v>620</v>
      </c>
    </row>
    <row r="363" spans="1:4">
      <c r="A363" s="106" t="s">
        <v>452</v>
      </c>
      <c r="B363" s="110">
        <v>2</v>
      </c>
      <c r="C363" s="111">
        <v>0</v>
      </c>
      <c r="D363" s="112" t="s">
        <v>621</v>
      </c>
    </row>
    <row r="364" spans="1:4">
      <c r="A364" s="106" t="s">
        <v>798</v>
      </c>
      <c r="B364" s="116">
        <v>1.9</v>
      </c>
      <c r="C364" s="111">
        <v>0</v>
      </c>
      <c r="D364" s="112">
        <v>4.5</v>
      </c>
    </row>
    <row r="365" spans="1:4">
      <c r="A365" s="117"/>
      <c r="B365" s="49"/>
      <c r="C365" s="49"/>
      <c r="D365" s="49"/>
    </row>
  </sheetData>
  <autoFilter ref="A1:D36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6"/>
  <sheetViews>
    <sheetView topLeftCell="A292" workbookViewId="0">
      <selection activeCell="H286" sqref="H286"/>
    </sheetView>
  </sheetViews>
  <sheetFormatPr defaultRowHeight="15"/>
  <cols>
    <col min="2" max="2" width="54.140625" customWidth="1"/>
    <col min="3" max="5" width="29.42578125" customWidth="1"/>
  </cols>
  <sheetData>
    <row r="1" spans="1:12" ht="15.75">
      <c r="A1" s="144" t="s">
        <v>829</v>
      </c>
      <c r="B1" s="145"/>
      <c r="C1" s="145"/>
      <c r="D1" s="145"/>
      <c r="E1" s="145"/>
      <c r="F1" s="175"/>
      <c r="G1" s="175"/>
      <c r="H1" s="175"/>
      <c r="I1" s="175"/>
      <c r="J1" s="175"/>
      <c r="K1" s="175"/>
      <c r="L1" s="175"/>
    </row>
    <row r="2" spans="1:12" ht="16.5" thickBot="1">
      <c r="A2" s="129"/>
      <c r="B2" s="126"/>
      <c r="C2" s="126"/>
      <c r="D2" s="126"/>
      <c r="E2" s="126"/>
      <c r="F2" s="122"/>
      <c r="G2" s="122"/>
      <c r="H2" s="122"/>
      <c r="I2" s="122"/>
      <c r="J2" s="122"/>
      <c r="K2" s="122"/>
      <c r="L2" s="122"/>
    </row>
    <row r="3" spans="1:12" ht="51">
      <c r="A3" s="147" t="s">
        <v>830</v>
      </c>
      <c r="B3" s="148" t="s">
        <v>831</v>
      </c>
      <c r="C3" s="148" t="s">
        <v>832</v>
      </c>
      <c r="D3" s="148" t="s">
        <v>832</v>
      </c>
      <c r="E3" s="148"/>
      <c r="F3" s="149" t="s">
        <v>455</v>
      </c>
      <c r="G3" s="149" t="s">
        <v>456</v>
      </c>
      <c r="H3" s="149" t="s">
        <v>457</v>
      </c>
      <c r="I3" s="149" t="s">
        <v>458</v>
      </c>
      <c r="J3" s="149" t="s">
        <v>459</v>
      </c>
      <c r="K3" s="163" t="s">
        <v>460</v>
      </c>
      <c r="L3" s="127" t="s">
        <v>833</v>
      </c>
    </row>
    <row r="4" spans="1:12">
      <c r="A4" s="330" t="s">
        <v>470</v>
      </c>
      <c r="B4" s="176" t="s">
        <v>834</v>
      </c>
      <c r="C4" s="177" t="s">
        <v>834</v>
      </c>
      <c r="D4" s="177" t="s">
        <v>542</v>
      </c>
      <c r="E4" s="213" t="str">
        <f>VLOOKUP(D4,'Name Merge'!$B:$C,2,0)</f>
        <v>City of Derby</v>
      </c>
      <c r="F4" s="151">
        <v>4</v>
      </c>
      <c r="G4" s="151">
        <v>2</v>
      </c>
      <c r="H4" s="151">
        <v>0</v>
      </c>
      <c r="I4" s="151">
        <v>0</v>
      </c>
      <c r="J4" s="151">
        <v>0</v>
      </c>
      <c r="K4" s="160">
        <v>0</v>
      </c>
      <c r="L4" s="151">
        <v>1</v>
      </c>
    </row>
    <row r="5" spans="1:12">
      <c r="A5" s="331"/>
      <c r="B5" s="302" t="s">
        <v>835</v>
      </c>
      <c r="C5" s="177" t="s">
        <v>17</v>
      </c>
      <c r="D5" s="177" t="s">
        <v>17</v>
      </c>
      <c r="E5" s="213" t="str">
        <f>VLOOKUP(D5,'Name Merge'!$B:$C,2,0)</f>
        <v>Amber Valley</v>
      </c>
      <c r="F5" s="151">
        <v>7</v>
      </c>
      <c r="G5" s="151">
        <v>2</v>
      </c>
      <c r="H5" s="151">
        <v>1</v>
      </c>
      <c r="I5" s="151">
        <v>0</v>
      </c>
      <c r="J5" s="151">
        <v>0</v>
      </c>
      <c r="K5" s="160">
        <v>0</v>
      </c>
      <c r="L5" s="151">
        <v>0</v>
      </c>
    </row>
    <row r="6" spans="1:12">
      <c r="A6" s="331"/>
      <c r="B6" s="303"/>
      <c r="C6" s="177" t="s">
        <v>23</v>
      </c>
      <c r="D6" s="177" t="s">
        <v>23</v>
      </c>
      <c r="E6" s="213" t="str">
        <f>VLOOKUP(D6,'Name Merge'!$B:$C,2,0)</f>
        <v>Bolsover</v>
      </c>
      <c r="F6" s="151">
        <v>3</v>
      </c>
      <c r="G6" s="151">
        <v>0</v>
      </c>
      <c r="H6" s="151">
        <v>0</v>
      </c>
      <c r="I6" s="151">
        <v>0</v>
      </c>
      <c r="J6" s="151">
        <v>0</v>
      </c>
      <c r="K6" s="160">
        <v>0</v>
      </c>
      <c r="L6" s="151">
        <v>2</v>
      </c>
    </row>
    <row r="7" spans="1:12">
      <c r="A7" s="331"/>
      <c r="B7" s="303"/>
      <c r="C7" s="177" t="s">
        <v>28</v>
      </c>
      <c r="D7" s="177" t="s">
        <v>28</v>
      </c>
      <c r="E7" s="213" t="str">
        <f>VLOOKUP(D7,'Name Merge'!$B:$C,2,0)</f>
        <v>Chesterfield</v>
      </c>
      <c r="F7" s="151">
        <v>3</v>
      </c>
      <c r="G7" s="151">
        <v>1</v>
      </c>
      <c r="H7" s="151">
        <v>0</v>
      </c>
      <c r="I7" s="151">
        <v>0</v>
      </c>
      <c r="J7" s="151">
        <v>0</v>
      </c>
      <c r="K7" s="160">
        <v>0</v>
      </c>
      <c r="L7" s="151">
        <v>0</v>
      </c>
    </row>
    <row r="8" spans="1:12">
      <c r="A8" s="331"/>
      <c r="B8" s="303"/>
      <c r="C8" s="177" t="s">
        <v>38</v>
      </c>
      <c r="D8" s="177" t="s">
        <v>38</v>
      </c>
      <c r="E8" s="213" t="str">
        <f>VLOOKUP(D8,'Name Merge'!$B:$C,2,0)</f>
        <v>Derbyshire Dales</v>
      </c>
      <c r="F8" s="151">
        <v>3</v>
      </c>
      <c r="G8" s="151">
        <v>3</v>
      </c>
      <c r="H8" s="151">
        <v>2</v>
      </c>
      <c r="I8" s="151">
        <v>0</v>
      </c>
      <c r="J8" s="151">
        <v>0</v>
      </c>
      <c r="K8" s="160">
        <v>0</v>
      </c>
      <c r="L8" s="151">
        <v>0</v>
      </c>
    </row>
    <row r="9" spans="1:12">
      <c r="A9" s="331"/>
      <c r="B9" s="303"/>
      <c r="C9" s="177" t="s">
        <v>41</v>
      </c>
      <c r="D9" s="177" t="s">
        <v>41</v>
      </c>
      <c r="E9" s="213" t="str">
        <f>VLOOKUP(D9,'Name Merge'!$B:$C,2,0)</f>
        <v>Erewash</v>
      </c>
      <c r="F9" s="151">
        <v>1</v>
      </c>
      <c r="G9" s="151">
        <v>1</v>
      </c>
      <c r="H9" s="151">
        <v>0</v>
      </c>
      <c r="I9" s="151">
        <v>0</v>
      </c>
      <c r="J9" s="151">
        <v>0</v>
      </c>
      <c r="K9" s="160">
        <v>0</v>
      </c>
      <c r="L9" s="151">
        <v>3</v>
      </c>
    </row>
    <row r="10" spans="1:12">
      <c r="A10" s="331"/>
      <c r="B10" s="303"/>
      <c r="C10" s="177" t="s">
        <v>44</v>
      </c>
      <c r="D10" s="177" t="s">
        <v>44</v>
      </c>
      <c r="E10" s="213" t="str">
        <f>VLOOKUP(D10,'Name Merge'!$B:$C,2,0)</f>
        <v>High Peak</v>
      </c>
      <c r="F10" s="151">
        <v>5</v>
      </c>
      <c r="G10" s="151">
        <v>2</v>
      </c>
      <c r="H10" s="151">
        <v>0</v>
      </c>
      <c r="I10" s="151">
        <v>0</v>
      </c>
      <c r="J10" s="151">
        <v>0</v>
      </c>
      <c r="K10" s="160">
        <v>0</v>
      </c>
      <c r="L10" s="151">
        <v>0</v>
      </c>
    </row>
    <row r="11" spans="1:12">
      <c r="A11" s="331"/>
      <c r="B11" s="303"/>
      <c r="C11" s="177" t="s">
        <v>51</v>
      </c>
      <c r="D11" s="177" t="s">
        <v>51</v>
      </c>
      <c r="E11" s="213" t="str">
        <f>VLOOKUP(D11,'Name Merge'!$B:$C,2,0)</f>
        <v>North East Derbyshire</v>
      </c>
      <c r="F11" s="151">
        <v>1</v>
      </c>
      <c r="G11" s="151">
        <v>2</v>
      </c>
      <c r="H11" s="151">
        <v>1</v>
      </c>
      <c r="I11" s="151">
        <v>0</v>
      </c>
      <c r="J11" s="151">
        <v>0</v>
      </c>
      <c r="K11" s="160">
        <v>0</v>
      </c>
      <c r="L11" s="151">
        <v>3</v>
      </c>
    </row>
    <row r="12" spans="1:12">
      <c r="A12" s="331"/>
      <c r="B12" s="303"/>
      <c r="C12" s="179" t="s">
        <v>836</v>
      </c>
      <c r="D12" s="179" t="s">
        <v>836</v>
      </c>
      <c r="E12" s="213" t="e">
        <f>VLOOKUP(D12,'Name Merge'!$B:$C,2,0)</f>
        <v>#N/A</v>
      </c>
      <c r="F12" s="151">
        <v>0</v>
      </c>
      <c r="G12" s="151">
        <v>0</v>
      </c>
      <c r="H12" s="151">
        <v>2</v>
      </c>
      <c r="I12" s="151">
        <v>0</v>
      </c>
      <c r="J12" s="151">
        <v>0</v>
      </c>
      <c r="K12" s="160">
        <v>0</v>
      </c>
      <c r="L12" s="151">
        <v>0</v>
      </c>
    </row>
    <row r="13" spans="1:12">
      <c r="A13" s="331"/>
      <c r="B13" s="304"/>
      <c r="C13" s="177" t="s">
        <v>58</v>
      </c>
      <c r="D13" s="177" t="s">
        <v>58</v>
      </c>
      <c r="E13" s="213" t="str">
        <f>VLOOKUP(D13,'Name Merge'!$B:$C,2,0)</f>
        <v>South Derbyshire</v>
      </c>
      <c r="F13" s="151">
        <v>9</v>
      </c>
      <c r="G13" s="151">
        <v>4</v>
      </c>
      <c r="H13" s="151">
        <v>2</v>
      </c>
      <c r="I13" s="151">
        <v>1</v>
      </c>
      <c r="J13" s="151">
        <v>0</v>
      </c>
      <c r="K13" s="160">
        <v>0</v>
      </c>
      <c r="L13" s="151">
        <v>0</v>
      </c>
    </row>
    <row r="14" spans="1:12">
      <c r="A14" s="331"/>
      <c r="B14" s="176" t="s">
        <v>838</v>
      </c>
      <c r="C14" s="177" t="s">
        <v>838</v>
      </c>
      <c r="D14" s="177" t="s">
        <v>543</v>
      </c>
      <c r="E14" s="213" t="str">
        <f>VLOOKUP(D14,'Name Merge'!$B:$C,2,0)</f>
        <v>City of Leicester</v>
      </c>
      <c r="F14" s="151">
        <v>9</v>
      </c>
      <c r="G14" s="151">
        <v>4</v>
      </c>
      <c r="H14" s="151">
        <v>0</v>
      </c>
      <c r="I14" s="151">
        <v>0</v>
      </c>
      <c r="J14" s="151">
        <v>0</v>
      </c>
      <c r="K14" s="160">
        <v>0</v>
      </c>
      <c r="L14" s="151">
        <v>4</v>
      </c>
    </row>
    <row r="15" spans="1:12">
      <c r="A15" s="331"/>
      <c r="B15" s="302" t="s">
        <v>839</v>
      </c>
      <c r="C15" s="177" t="s">
        <v>22</v>
      </c>
      <c r="D15" s="177" t="s">
        <v>22</v>
      </c>
      <c r="E15" s="213" t="str">
        <f>VLOOKUP(D15,'Name Merge'!$B:$C,2,0)</f>
        <v>Blaby</v>
      </c>
      <c r="F15" s="151">
        <v>0</v>
      </c>
      <c r="G15" s="151"/>
      <c r="H15" s="151">
        <v>0</v>
      </c>
      <c r="I15" s="151">
        <v>0</v>
      </c>
      <c r="J15" s="151">
        <v>0</v>
      </c>
      <c r="K15" s="160">
        <v>0</v>
      </c>
      <c r="L15" s="151">
        <v>0</v>
      </c>
    </row>
    <row r="16" spans="1:12">
      <c r="A16" s="331"/>
      <c r="B16" s="303"/>
      <c r="C16" s="177" t="s">
        <v>27</v>
      </c>
      <c r="D16" s="177" t="s">
        <v>27</v>
      </c>
      <c r="E16" s="213" t="str">
        <f>VLOOKUP(D16,'Name Merge'!$B:$C,2,0)</f>
        <v>Charnwood</v>
      </c>
      <c r="F16" s="151">
        <v>5</v>
      </c>
      <c r="G16" s="151">
        <v>3</v>
      </c>
      <c r="H16" s="151">
        <v>1</v>
      </c>
      <c r="I16" s="151">
        <v>1</v>
      </c>
      <c r="J16" s="151">
        <v>0</v>
      </c>
      <c r="K16" s="160">
        <v>0</v>
      </c>
      <c r="L16" s="151">
        <v>2</v>
      </c>
    </row>
    <row r="17" spans="1:12">
      <c r="A17" s="331"/>
      <c r="B17" s="303"/>
      <c r="C17" s="177" t="s">
        <v>43</v>
      </c>
      <c r="D17" s="177" t="s">
        <v>43</v>
      </c>
      <c r="E17" s="213" t="str">
        <f>VLOOKUP(D17,'Name Merge'!$B:$C,2,0)</f>
        <v>Harborough</v>
      </c>
      <c r="F17" s="151">
        <v>2</v>
      </c>
      <c r="G17" s="151">
        <v>7</v>
      </c>
      <c r="H17" s="151">
        <v>1</v>
      </c>
      <c r="I17" s="151">
        <v>0</v>
      </c>
      <c r="J17" s="151">
        <v>0</v>
      </c>
      <c r="K17" s="160">
        <v>0</v>
      </c>
      <c r="L17" s="151">
        <v>0</v>
      </c>
    </row>
    <row r="18" spans="1:12">
      <c r="A18" s="331"/>
      <c r="B18" s="303"/>
      <c r="C18" s="177" t="s">
        <v>45</v>
      </c>
      <c r="D18" s="177" t="s">
        <v>45</v>
      </c>
      <c r="E18" s="213" t="str">
        <f>VLOOKUP(D18,'Name Merge'!$B:$C,2,0)</f>
        <v>Hinckley and Bosworth</v>
      </c>
      <c r="F18" s="151">
        <v>1</v>
      </c>
      <c r="G18" s="151">
        <v>2</v>
      </c>
      <c r="H18" s="151">
        <v>0</v>
      </c>
      <c r="I18" s="151">
        <v>0</v>
      </c>
      <c r="J18" s="151">
        <v>0</v>
      </c>
      <c r="K18" s="160">
        <v>0</v>
      </c>
      <c r="L18" s="151">
        <v>3</v>
      </c>
    </row>
    <row r="19" spans="1:12">
      <c r="A19" s="331"/>
      <c r="B19" s="303"/>
      <c r="C19" s="177" t="s">
        <v>49</v>
      </c>
      <c r="D19" s="177" t="s">
        <v>49</v>
      </c>
      <c r="E19" s="213" t="str">
        <f>VLOOKUP(D19,'Name Merge'!$B:$C,2,0)</f>
        <v>Melton</v>
      </c>
      <c r="F19" s="151">
        <v>0</v>
      </c>
      <c r="G19" s="151">
        <v>7</v>
      </c>
      <c r="H19" s="151">
        <v>0</v>
      </c>
      <c r="I19" s="151">
        <v>0</v>
      </c>
      <c r="J19" s="151">
        <v>0</v>
      </c>
      <c r="K19" s="160">
        <v>0</v>
      </c>
      <c r="L19" s="151">
        <v>1</v>
      </c>
    </row>
    <row r="20" spans="1:12">
      <c r="A20" s="331"/>
      <c r="B20" s="303"/>
      <c r="C20" s="177" t="s">
        <v>53</v>
      </c>
      <c r="D20" s="177" t="s">
        <v>53</v>
      </c>
      <c r="E20" s="213" t="str">
        <f>VLOOKUP(D20,'Name Merge'!$B:$C,2,0)</f>
        <v>North West Leicestershire</v>
      </c>
      <c r="F20" s="151">
        <v>1</v>
      </c>
      <c r="G20" s="151">
        <v>3</v>
      </c>
      <c r="H20" s="151">
        <v>0</v>
      </c>
      <c r="I20" s="151">
        <v>0</v>
      </c>
      <c r="J20" s="151">
        <v>0</v>
      </c>
      <c r="K20" s="160">
        <v>0</v>
      </c>
      <c r="L20" s="151">
        <v>0</v>
      </c>
    </row>
    <row r="21" spans="1:12">
      <c r="A21" s="331"/>
      <c r="B21" s="304"/>
      <c r="C21" s="177" t="s">
        <v>55</v>
      </c>
      <c r="D21" s="177" t="s">
        <v>55</v>
      </c>
      <c r="E21" s="213" t="str">
        <f>VLOOKUP(D21,'Name Merge'!$B:$C,2,0)</f>
        <v>Oadby and Wigston</v>
      </c>
      <c r="F21" s="151">
        <v>0</v>
      </c>
      <c r="G21" s="151">
        <v>0</v>
      </c>
      <c r="H21" s="151">
        <v>0</v>
      </c>
      <c r="I21" s="151">
        <v>0</v>
      </c>
      <c r="J21" s="151">
        <v>0</v>
      </c>
      <c r="K21" s="160">
        <v>0</v>
      </c>
      <c r="L21" s="151">
        <v>0</v>
      </c>
    </row>
    <row r="22" spans="1:12">
      <c r="A22" s="331"/>
      <c r="B22" s="302" t="s">
        <v>840</v>
      </c>
      <c r="C22" s="177" t="s">
        <v>25</v>
      </c>
      <c r="D22" s="177" t="s">
        <v>25</v>
      </c>
      <c r="E22" s="213" t="str">
        <f>VLOOKUP(D22,'Name Merge'!$B:$C,2,0)</f>
        <v>Boston</v>
      </c>
      <c r="F22" s="151">
        <v>2</v>
      </c>
      <c r="G22" s="151">
        <v>5</v>
      </c>
      <c r="H22" s="151">
        <v>1</v>
      </c>
      <c r="I22" s="151">
        <v>0</v>
      </c>
      <c r="J22" s="151">
        <v>0</v>
      </c>
      <c r="K22" s="160">
        <v>0</v>
      </c>
      <c r="L22" s="151">
        <v>4</v>
      </c>
    </row>
    <row r="23" spans="1:12">
      <c r="A23" s="331"/>
      <c r="B23" s="303"/>
      <c r="C23" s="177" t="s">
        <v>39</v>
      </c>
      <c r="D23" s="177" t="s">
        <v>39</v>
      </c>
      <c r="E23" s="213" t="str">
        <f>VLOOKUP(D23,'Name Merge'!$B:$C,2,0)</f>
        <v>East Lindsey</v>
      </c>
      <c r="F23" s="151">
        <v>10</v>
      </c>
      <c r="G23" s="151">
        <v>11</v>
      </c>
      <c r="H23" s="151">
        <v>23</v>
      </c>
      <c r="I23" s="151">
        <v>0</v>
      </c>
      <c r="J23" s="151">
        <v>0</v>
      </c>
      <c r="K23" s="160">
        <v>0</v>
      </c>
      <c r="L23" s="151">
        <v>7</v>
      </c>
    </row>
    <row r="24" spans="1:12">
      <c r="A24" s="331"/>
      <c r="B24" s="303"/>
      <c r="C24" s="177" t="s">
        <v>47</v>
      </c>
      <c r="D24" s="177" t="s">
        <v>47</v>
      </c>
      <c r="E24" s="213" t="str">
        <f>VLOOKUP(D24,'Name Merge'!$B:$C,2,0)</f>
        <v>Lincoln</v>
      </c>
      <c r="F24" s="151">
        <v>2</v>
      </c>
      <c r="G24" s="151">
        <v>3</v>
      </c>
      <c r="H24" s="151">
        <v>1</v>
      </c>
      <c r="I24" s="151">
        <v>0</v>
      </c>
      <c r="J24" s="151">
        <v>0</v>
      </c>
      <c r="K24" s="160">
        <v>0</v>
      </c>
      <c r="L24" s="151">
        <v>6</v>
      </c>
    </row>
    <row r="25" spans="1:12">
      <c r="A25" s="331"/>
      <c r="B25" s="303"/>
      <c r="C25" s="177" t="s">
        <v>52</v>
      </c>
      <c r="D25" s="177" t="s">
        <v>52</v>
      </c>
      <c r="E25" s="213" t="str">
        <f>VLOOKUP(D25,'Name Merge'!$B:$C,2,0)</f>
        <v>North Kesteven</v>
      </c>
      <c r="F25" s="151">
        <v>3</v>
      </c>
      <c r="G25" s="151">
        <v>3</v>
      </c>
      <c r="H25" s="151">
        <v>5</v>
      </c>
      <c r="I25" s="151">
        <v>1</v>
      </c>
      <c r="J25" s="151">
        <v>0</v>
      </c>
      <c r="K25" s="160">
        <v>0</v>
      </c>
      <c r="L25" s="151">
        <v>2</v>
      </c>
    </row>
    <row r="26" spans="1:12">
      <c r="A26" s="331"/>
      <c r="B26" s="303"/>
      <c r="C26" s="177" t="s">
        <v>59</v>
      </c>
      <c r="D26" s="177" t="s">
        <v>59</v>
      </c>
      <c r="E26" s="213" t="str">
        <f>VLOOKUP(D26,'Name Merge'!$B:$C,2,0)</f>
        <v>South Holland</v>
      </c>
      <c r="F26" s="151">
        <v>4</v>
      </c>
      <c r="G26" s="151">
        <v>2</v>
      </c>
      <c r="H26" s="151">
        <v>4</v>
      </c>
      <c r="I26" s="151">
        <v>0</v>
      </c>
      <c r="J26" s="151">
        <v>0</v>
      </c>
      <c r="K26" s="160">
        <v>0</v>
      </c>
      <c r="L26" s="151">
        <v>2</v>
      </c>
    </row>
    <row r="27" spans="1:12">
      <c r="A27" s="331"/>
      <c r="B27" s="303"/>
      <c r="C27" s="177" t="s">
        <v>60</v>
      </c>
      <c r="D27" s="177" t="s">
        <v>60</v>
      </c>
      <c r="E27" s="213" t="str">
        <f>VLOOKUP(D27,'Name Merge'!$B:$C,2,0)</f>
        <v>South Kesteven</v>
      </c>
      <c r="F27" s="151">
        <v>6</v>
      </c>
      <c r="G27" s="151">
        <v>4</v>
      </c>
      <c r="H27" s="151">
        <v>10</v>
      </c>
      <c r="I27" s="151">
        <v>1</v>
      </c>
      <c r="J27" s="151">
        <v>0</v>
      </c>
      <c r="K27" s="160">
        <v>0</v>
      </c>
      <c r="L27" s="151">
        <v>1</v>
      </c>
    </row>
    <row r="28" spans="1:12">
      <c r="A28" s="331"/>
      <c r="B28" s="304"/>
      <c r="C28" s="177" t="s">
        <v>63</v>
      </c>
      <c r="D28" s="177" t="s">
        <v>63</v>
      </c>
      <c r="E28" s="213" t="str">
        <f>VLOOKUP(D28,'Name Merge'!$B:$C,2,0)</f>
        <v>West Lindsey</v>
      </c>
      <c r="F28" s="151">
        <v>11</v>
      </c>
      <c r="G28" s="151">
        <v>7</v>
      </c>
      <c r="H28" s="151">
        <v>11</v>
      </c>
      <c r="I28" s="151">
        <v>1</v>
      </c>
      <c r="J28" s="151">
        <v>0</v>
      </c>
      <c r="K28" s="160">
        <v>0</v>
      </c>
      <c r="L28" s="151">
        <v>2</v>
      </c>
    </row>
    <row r="29" spans="1:12">
      <c r="A29" s="331"/>
      <c r="B29" s="176" t="s">
        <v>841</v>
      </c>
      <c r="C29" s="177" t="s">
        <v>841</v>
      </c>
      <c r="D29" s="177" t="s">
        <v>440</v>
      </c>
      <c r="E29" s="213" t="str">
        <f>VLOOKUP(D29,'Name Merge'!$B:$C,2,0)</f>
        <v>North East Lincolnshire</v>
      </c>
      <c r="F29" s="151">
        <v>3</v>
      </c>
      <c r="G29" s="151">
        <v>0</v>
      </c>
      <c r="H29" s="151">
        <v>2</v>
      </c>
      <c r="I29" s="151">
        <v>0</v>
      </c>
      <c r="J29" s="151">
        <v>0</v>
      </c>
      <c r="K29" s="160">
        <v>0</v>
      </c>
      <c r="L29" s="151">
        <v>6</v>
      </c>
    </row>
    <row r="30" spans="1:12">
      <c r="A30" s="331"/>
      <c r="B30" s="176" t="s">
        <v>843</v>
      </c>
      <c r="C30" s="177" t="s">
        <v>843</v>
      </c>
      <c r="D30" s="177" t="s">
        <v>442</v>
      </c>
      <c r="E30" s="213" t="str">
        <f>VLOOKUP(D30,'Name Merge'!$B:$C,2,0)</f>
        <v>North Lincolnshire</v>
      </c>
      <c r="F30" s="151">
        <v>3</v>
      </c>
      <c r="G30" s="151">
        <v>7</v>
      </c>
      <c r="H30" s="151">
        <v>12</v>
      </c>
      <c r="I30" s="151">
        <v>0</v>
      </c>
      <c r="J30" s="151">
        <v>0</v>
      </c>
      <c r="K30" s="160">
        <v>0</v>
      </c>
      <c r="L30" s="151">
        <v>2</v>
      </c>
    </row>
    <row r="31" spans="1:12">
      <c r="A31" s="331"/>
      <c r="B31" s="302" t="s">
        <v>842</v>
      </c>
      <c r="C31" s="177" t="s">
        <v>36</v>
      </c>
      <c r="D31" s="177" t="s">
        <v>36</v>
      </c>
      <c r="E31" s="213" t="str">
        <f>VLOOKUP(D31,'Name Merge'!$B:$C,2,0)</f>
        <v>Corby</v>
      </c>
      <c r="F31" s="151">
        <v>0</v>
      </c>
      <c r="G31" s="151">
        <v>1</v>
      </c>
      <c r="H31" s="151">
        <v>0</v>
      </c>
      <c r="I31" s="151">
        <v>0</v>
      </c>
      <c r="J31" s="151">
        <v>0</v>
      </c>
      <c r="K31" s="160">
        <v>0</v>
      </c>
      <c r="L31" s="151">
        <v>0</v>
      </c>
    </row>
    <row r="32" spans="1:12">
      <c r="A32" s="331"/>
      <c r="B32" s="303"/>
      <c r="C32" s="177" t="s">
        <v>37</v>
      </c>
      <c r="D32" s="177" t="s">
        <v>37</v>
      </c>
      <c r="E32" s="213" t="str">
        <f>VLOOKUP(D32,'Name Merge'!$B:$C,2,0)</f>
        <v>Daventry</v>
      </c>
      <c r="F32" s="151">
        <v>7</v>
      </c>
      <c r="G32" s="151">
        <v>4</v>
      </c>
      <c r="H32" s="151">
        <v>3</v>
      </c>
      <c r="I32" s="151">
        <v>0</v>
      </c>
      <c r="J32" s="151">
        <v>0</v>
      </c>
      <c r="K32" s="160">
        <v>0</v>
      </c>
      <c r="L32" s="151">
        <v>0</v>
      </c>
    </row>
    <row r="33" spans="1:12">
      <c r="A33" s="331"/>
      <c r="B33" s="303"/>
      <c r="C33" s="177" t="s">
        <v>40</v>
      </c>
      <c r="D33" s="177" t="s">
        <v>40</v>
      </c>
      <c r="E33" s="213" t="str">
        <f>VLOOKUP(D33,'Name Merge'!$B:$C,2,0)</f>
        <v>East Northamptonshire</v>
      </c>
      <c r="F33" s="151">
        <v>6</v>
      </c>
      <c r="G33" s="151">
        <v>4</v>
      </c>
      <c r="H33" s="151">
        <v>2</v>
      </c>
      <c r="I33" s="151">
        <v>0</v>
      </c>
      <c r="J33" s="151">
        <v>0</v>
      </c>
      <c r="K33" s="160">
        <v>0</v>
      </c>
      <c r="L33" s="151">
        <v>0</v>
      </c>
    </row>
    <row r="34" spans="1:12">
      <c r="A34" s="331"/>
      <c r="B34" s="303"/>
      <c r="C34" s="177" t="s">
        <v>46</v>
      </c>
      <c r="D34" s="177" t="s">
        <v>46</v>
      </c>
      <c r="E34" s="213" t="str">
        <f>VLOOKUP(D34,'Name Merge'!$B:$C,2,0)</f>
        <v>Kettering</v>
      </c>
      <c r="F34" s="151">
        <v>1</v>
      </c>
      <c r="G34" s="151">
        <v>0</v>
      </c>
      <c r="H34" s="151">
        <v>0</v>
      </c>
      <c r="I34" s="151">
        <v>0</v>
      </c>
      <c r="J34" s="151">
        <v>0</v>
      </c>
      <c r="K34" s="160">
        <v>0</v>
      </c>
      <c r="L34" s="151">
        <v>0</v>
      </c>
    </row>
    <row r="35" spans="1:12">
      <c r="A35" s="331"/>
      <c r="B35" s="303"/>
      <c r="C35" s="177" t="s">
        <v>54</v>
      </c>
      <c r="D35" s="177" t="s">
        <v>54</v>
      </c>
      <c r="E35" s="213" t="str">
        <f>VLOOKUP(D35,'Name Merge'!$B:$C,2,0)</f>
        <v>Northampton</v>
      </c>
      <c r="F35" s="151">
        <v>2</v>
      </c>
      <c r="G35" s="151">
        <v>0</v>
      </c>
      <c r="H35" s="151">
        <v>1</v>
      </c>
      <c r="I35" s="151">
        <v>0</v>
      </c>
      <c r="J35" s="151">
        <v>0</v>
      </c>
      <c r="K35" s="160">
        <v>0</v>
      </c>
      <c r="L35" s="151">
        <v>1</v>
      </c>
    </row>
    <row r="36" spans="1:12">
      <c r="A36" s="331"/>
      <c r="B36" s="303"/>
      <c r="C36" s="177" t="s">
        <v>61</v>
      </c>
      <c r="D36" s="177" t="s">
        <v>61</v>
      </c>
      <c r="E36" s="213" t="str">
        <f>VLOOKUP(D36,'Name Merge'!$B:$C,2,0)</f>
        <v>South Northamptonshire</v>
      </c>
      <c r="F36" s="151">
        <v>4</v>
      </c>
      <c r="G36" s="151">
        <v>7</v>
      </c>
      <c r="H36" s="151">
        <v>6</v>
      </c>
      <c r="I36" s="151">
        <v>0</v>
      </c>
      <c r="J36" s="151">
        <v>0</v>
      </c>
      <c r="K36" s="160">
        <v>0</v>
      </c>
      <c r="L36" s="151">
        <v>1</v>
      </c>
    </row>
    <row r="37" spans="1:12">
      <c r="A37" s="331"/>
      <c r="B37" s="304"/>
      <c r="C37" s="177" t="s">
        <v>62</v>
      </c>
      <c r="D37" s="177" t="s">
        <v>62</v>
      </c>
      <c r="E37" s="213" t="str">
        <f>VLOOKUP(D37,'Name Merge'!$B:$C,2,0)</f>
        <v>Wellingborough</v>
      </c>
      <c r="F37" s="151">
        <v>1</v>
      </c>
      <c r="G37" s="151">
        <v>1</v>
      </c>
      <c r="H37" s="151">
        <v>2</v>
      </c>
      <c r="I37" s="151">
        <v>0</v>
      </c>
      <c r="J37" s="151">
        <v>0</v>
      </c>
      <c r="K37" s="160">
        <v>0</v>
      </c>
      <c r="L37" s="151">
        <v>1</v>
      </c>
    </row>
    <row r="38" spans="1:12">
      <c r="A38" s="331"/>
      <c r="B38" s="176" t="s">
        <v>844</v>
      </c>
      <c r="C38" s="177" t="s">
        <v>844</v>
      </c>
      <c r="D38" s="177" t="s">
        <v>545</v>
      </c>
      <c r="E38" s="213" t="str">
        <f>VLOOKUP(D38,'Name Merge'!$B:$C,2,0)</f>
        <v>City of Nottingham</v>
      </c>
      <c r="F38" s="151">
        <v>1</v>
      </c>
      <c r="G38" s="151">
        <v>4</v>
      </c>
      <c r="H38" s="151">
        <v>0</v>
      </c>
      <c r="I38" s="151">
        <v>0</v>
      </c>
      <c r="J38" s="151">
        <v>0</v>
      </c>
      <c r="K38" s="160">
        <v>0</v>
      </c>
      <c r="L38" s="151">
        <v>14</v>
      </c>
    </row>
    <row r="39" spans="1:12">
      <c r="A39" s="331"/>
      <c r="B39" s="302" t="s">
        <v>845</v>
      </c>
      <c r="C39" s="177" t="s">
        <v>19</v>
      </c>
      <c r="D39" s="177" t="s">
        <v>19</v>
      </c>
      <c r="E39" s="213" t="str">
        <f>VLOOKUP(D39,'Name Merge'!$B:$C,2,0)</f>
        <v>Ashfield</v>
      </c>
      <c r="F39" s="151">
        <v>0</v>
      </c>
      <c r="G39" s="151">
        <v>0</v>
      </c>
      <c r="H39" s="151">
        <v>1</v>
      </c>
      <c r="I39" s="151">
        <v>1</v>
      </c>
      <c r="J39" s="151">
        <v>0</v>
      </c>
      <c r="K39" s="160">
        <v>0</v>
      </c>
      <c r="L39" s="151">
        <v>1</v>
      </c>
    </row>
    <row r="40" spans="1:12">
      <c r="A40" s="331"/>
      <c r="B40" s="303"/>
      <c r="C40" s="177" t="s">
        <v>20</v>
      </c>
      <c r="D40" s="177" t="s">
        <v>20</v>
      </c>
      <c r="E40" s="213" t="str">
        <f>VLOOKUP(D40,'Name Merge'!$B:$C,2,0)</f>
        <v>Bassetlaw</v>
      </c>
      <c r="F40" s="151">
        <v>10</v>
      </c>
      <c r="G40" s="151">
        <v>7</v>
      </c>
      <c r="H40" s="151">
        <v>1</v>
      </c>
      <c r="I40" s="151">
        <v>1</v>
      </c>
      <c r="J40" s="151">
        <v>0</v>
      </c>
      <c r="K40" s="160">
        <v>0</v>
      </c>
      <c r="L40" s="151">
        <v>2</v>
      </c>
    </row>
    <row r="41" spans="1:12">
      <c r="A41" s="331"/>
      <c r="B41" s="303"/>
      <c r="C41" s="177" t="s">
        <v>26</v>
      </c>
      <c r="D41" s="177" t="s">
        <v>26</v>
      </c>
      <c r="E41" s="213" t="str">
        <f>VLOOKUP(D41,'Name Merge'!$B:$C,2,0)</f>
        <v>Broxtowe</v>
      </c>
      <c r="F41" s="151">
        <v>2</v>
      </c>
      <c r="G41" s="151">
        <v>0</v>
      </c>
      <c r="H41" s="151">
        <v>1</v>
      </c>
      <c r="I41" s="151">
        <v>0</v>
      </c>
      <c r="J41" s="151">
        <v>0</v>
      </c>
      <c r="K41" s="160">
        <v>0</v>
      </c>
      <c r="L41" s="151">
        <v>3</v>
      </c>
    </row>
    <row r="42" spans="1:12">
      <c r="A42" s="331"/>
      <c r="B42" s="303"/>
      <c r="C42" s="177" t="s">
        <v>42</v>
      </c>
      <c r="D42" s="177" t="s">
        <v>42</v>
      </c>
      <c r="E42" s="213" t="str">
        <f>VLOOKUP(D42,'Name Merge'!$B:$C,2,0)</f>
        <v>Gedling</v>
      </c>
      <c r="F42" s="151">
        <v>3</v>
      </c>
      <c r="G42" s="151">
        <v>1</v>
      </c>
      <c r="H42" s="151">
        <v>1</v>
      </c>
      <c r="I42" s="151">
        <v>0</v>
      </c>
      <c r="J42" s="151">
        <v>0</v>
      </c>
      <c r="K42" s="160">
        <v>0</v>
      </c>
      <c r="L42" s="151">
        <v>0</v>
      </c>
    </row>
    <row r="43" spans="1:12">
      <c r="A43" s="331"/>
      <c r="B43" s="303"/>
      <c r="C43" s="177" t="s">
        <v>48</v>
      </c>
      <c r="D43" s="177" t="s">
        <v>48</v>
      </c>
      <c r="E43" s="213" t="str">
        <f>VLOOKUP(D43,'Name Merge'!$B:$C,2,0)</f>
        <v>Mansfield</v>
      </c>
      <c r="F43" s="151">
        <v>0</v>
      </c>
      <c r="G43" s="151">
        <v>1</v>
      </c>
      <c r="H43" s="151">
        <v>1</v>
      </c>
      <c r="I43" s="151">
        <v>0</v>
      </c>
      <c r="J43" s="151">
        <v>0</v>
      </c>
      <c r="K43" s="160">
        <v>0</v>
      </c>
      <c r="L43" s="151">
        <v>1</v>
      </c>
    </row>
    <row r="44" spans="1:12">
      <c r="A44" s="331"/>
      <c r="B44" s="303"/>
      <c r="C44" s="177" t="s">
        <v>50</v>
      </c>
      <c r="D44" s="177" t="s">
        <v>50</v>
      </c>
      <c r="E44" s="213" t="str">
        <f>VLOOKUP(D44,'Name Merge'!$B:$C,2,0)</f>
        <v>Newark and Sherwood</v>
      </c>
      <c r="F44" s="151">
        <v>5</v>
      </c>
      <c r="G44" s="151">
        <v>6</v>
      </c>
      <c r="H44" s="151">
        <v>5</v>
      </c>
      <c r="I44" s="151">
        <v>0</v>
      </c>
      <c r="J44" s="151">
        <v>0</v>
      </c>
      <c r="K44" s="160">
        <v>0</v>
      </c>
      <c r="L44" s="151">
        <v>3</v>
      </c>
    </row>
    <row r="45" spans="1:12">
      <c r="A45" s="331"/>
      <c r="B45" s="304"/>
      <c r="C45" s="177" t="s">
        <v>56</v>
      </c>
      <c r="D45" s="177" t="s">
        <v>56</v>
      </c>
      <c r="E45" s="213" t="str">
        <f>VLOOKUP(D45,'Name Merge'!$B:$C,2,0)</f>
        <v>Rushcliffe</v>
      </c>
      <c r="F45" s="151">
        <v>1</v>
      </c>
      <c r="G45" s="151">
        <v>3</v>
      </c>
      <c r="H45" s="151">
        <v>2</v>
      </c>
      <c r="I45" s="151">
        <v>0</v>
      </c>
      <c r="J45" s="151">
        <v>0</v>
      </c>
      <c r="K45" s="160">
        <v>0</v>
      </c>
      <c r="L45" s="151">
        <v>0</v>
      </c>
    </row>
    <row r="46" spans="1:12">
      <c r="A46" s="332"/>
      <c r="B46" s="176" t="s">
        <v>846</v>
      </c>
      <c r="C46" s="177" t="s">
        <v>846</v>
      </c>
      <c r="D46" s="177" t="s">
        <v>57</v>
      </c>
      <c r="E46" s="213" t="str">
        <f>VLOOKUP(D46,'Name Merge'!$B:$C,2,0)</f>
        <v>Rutland</v>
      </c>
      <c r="F46" s="151">
        <v>2</v>
      </c>
      <c r="G46" s="151">
        <v>1</v>
      </c>
      <c r="H46" s="151">
        <v>0</v>
      </c>
      <c r="I46" s="151">
        <v>0</v>
      </c>
      <c r="J46" s="151">
        <v>0</v>
      </c>
      <c r="K46" s="160">
        <v>0</v>
      </c>
      <c r="L46" s="151">
        <v>0</v>
      </c>
    </row>
    <row r="47" spans="1:12" ht="15.75" thickBot="1">
      <c r="A47" s="130"/>
      <c r="B47" s="182"/>
      <c r="C47" s="183" t="s">
        <v>847</v>
      </c>
      <c r="D47" s="183" t="s">
        <v>847</v>
      </c>
      <c r="E47" s="213" t="e">
        <f>VLOOKUP(D47,'Name Merge'!$B:$C,2,0)</f>
        <v>#N/A</v>
      </c>
      <c r="F47" s="131">
        <v>143</v>
      </c>
      <c r="G47" s="131">
        <v>125</v>
      </c>
      <c r="H47" s="131">
        <v>105</v>
      </c>
      <c r="I47" s="131">
        <v>7</v>
      </c>
      <c r="J47" s="131">
        <v>0</v>
      </c>
      <c r="K47" s="131">
        <v>0</v>
      </c>
      <c r="L47" s="164">
        <v>78</v>
      </c>
    </row>
    <row r="48" spans="1:12" ht="51">
      <c r="A48" s="140" t="s">
        <v>830</v>
      </c>
      <c r="B48" s="141" t="s">
        <v>831</v>
      </c>
      <c r="C48" s="141" t="s">
        <v>832</v>
      </c>
      <c r="D48" s="141" t="s">
        <v>832</v>
      </c>
      <c r="E48" s="213" t="e">
        <f>VLOOKUP(D48,'Name Merge'!$B:$C,2,0)</f>
        <v>#N/A</v>
      </c>
      <c r="F48" s="149" t="s">
        <v>455</v>
      </c>
      <c r="G48" s="149" t="s">
        <v>456</v>
      </c>
      <c r="H48" s="149" t="s">
        <v>457</v>
      </c>
      <c r="I48" s="149" t="s">
        <v>458</v>
      </c>
      <c r="J48" s="149" t="s">
        <v>459</v>
      </c>
      <c r="K48" s="149" t="s">
        <v>460</v>
      </c>
      <c r="L48" s="127" t="s">
        <v>833</v>
      </c>
    </row>
    <row r="49" spans="1:12">
      <c r="A49" s="311" t="s">
        <v>471</v>
      </c>
      <c r="B49" s="184" t="s">
        <v>848</v>
      </c>
      <c r="C49" s="185" t="s">
        <v>848</v>
      </c>
      <c r="D49" s="185" t="s">
        <v>70</v>
      </c>
      <c r="E49" s="213" t="str">
        <f>VLOOKUP(D49,'Name Merge'!$B:$C,2,0)</f>
        <v>Bedford</v>
      </c>
      <c r="F49" s="151">
        <v>0</v>
      </c>
      <c r="G49" s="151">
        <v>3</v>
      </c>
      <c r="H49" s="151">
        <v>6</v>
      </c>
      <c r="I49" s="151">
        <v>0</v>
      </c>
      <c r="J49" s="151">
        <v>0</v>
      </c>
      <c r="K49" s="151">
        <v>0</v>
      </c>
      <c r="L49" s="151">
        <v>0</v>
      </c>
    </row>
    <row r="50" spans="1:12">
      <c r="A50" s="312"/>
      <c r="B50" s="321" t="s">
        <v>849</v>
      </c>
      <c r="C50" s="185" t="s">
        <v>79</v>
      </c>
      <c r="D50" s="185" t="s">
        <v>79</v>
      </c>
      <c r="E50" s="213" t="str">
        <f>VLOOKUP(D50,'Name Merge'!$B:$C,2,0)</f>
        <v>Cambridge</v>
      </c>
      <c r="F50" s="151">
        <v>1</v>
      </c>
      <c r="G50" s="151">
        <v>2</v>
      </c>
      <c r="H50" s="151">
        <v>0</v>
      </c>
      <c r="I50" s="151">
        <v>0</v>
      </c>
      <c r="J50" s="151">
        <v>0</v>
      </c>
      <c r="K50" s="151">
        <v>0</v>
      </c>
      <c r="L50" s="151">
        <v>0</v>
      </c>
    </row>
    <row r="51" spans="1:12">
      <c r="A51" s="312"/>
      <c r="B51" s="322"/>
      <c r="C51" s="185" t="s">
        <v>87</v>
      </c>
      <c r="D51" s="185" t="s">
        <v>87</v>
      </c>
      <c r="E51" s="213" t="str">
        <f>VLOOKUP(D51,'Name Merge'!$B:$C,2,0)</f>
        <v>East Cambridgeshire</v>
      </c>
      <c r="F51" s="151">
        <v>0</v>
      </c>
      <c r="G51" s="151">
        <v>1</v>
      </c>
      <c r="H51" s="151">
        <v>15</v>
      </c>
      <c r="I51" s="151">
        <v>0</v>
      </c>
      <c r="J51" s="151">
        <v>0</v>
      </c>
      <c r="K51" s="151">
        <v>0</v>
      </c>
      <c r="L51" s="151">
        <v>0</v>
      </c>
    </row>
    <row r="52" spans="1:12">
      <c r="A52" s="312"/>
      <c r="B52" s="322"/>
      <c r="C52" s="185" t="s">
        <v>90</v>
      </c>
      <c r="D52" s="185" t="s">
        <v>90</v>
      </c>
      <c r="E52" s="213" t="str">
        <f>VLOOKUP(D52,'Name Merge'!$B:$C,2,0)</f>
        <v>Fenland</v>
      </c>
      <c r="F52" s="151">
        <v>1</v>
      </c>
      <c r="G52" s="151">
        <v>1</v>
      </c>
      <c r="H52" s="151">
        <v>7</v>
      </c>
      <c r="I52" s="151">
        <v>0</v>
      </c>
      <c r="J52" s="151">
        <v>0</v>
      </c>
      <c r="K52" s="151">
        <v>0</v>
      </c>
      <c r="L52" s="151">
        <v>5</v>
      </c>
    </row>
    <row r="53" spans="1:12">
      <c r="A53" s="312"/>
      <c r="B53" s="322"/>
      <c r="C53" s="185" t="s">
        <v>95</v>
      </c>
      <c r="D53" s="185" t="s">
        <v>95</v>
      </c>
      <c r="E53" s="213" t="str">
        <f>VLOOKUP(D53,'Name Merge'!$B:$C,2,0)</f>
        <v>Huntingdonshire</v>
      </c>
      <c r="F53" s="151">
        <v>2</v>
      </c>
      <c r="G53" s="151">
        <v>2</v>
      </c>
      <c r="H53" s="151">
        <v>4</v>
      </c>
      <c r="I53" s="151">
        <v>0</v>
      </c>
      <c r="J53" s="151">
        <v>0</v>
      </c>
      <c r="K53" s="151">
        <v>0</v>
      </c>
      <c r="L53" s="151">
        <v>0</v>
      </c>
    </row>
    <row r="54" spans="1:12">
      <c r="A54" s="312"/>
      <c r="B54" s="323"/>
      <c r="C54" s="185" t="s">
        <v>106</v>
      </c>
      <c r="D54" s="185" t="s">
        <v>106</v>
      </c>
      <c r="E54" s="213" t="str">
        <f>VLOOKUP(D54,'Name Merge'!$B:$C,2,0)</f>
        <v>South Cambridgeshire</v>
      </c>
      <c r="F54" s="151">
        <v>2</v>
      </c>
      <c r="G54" s="151">
        <v>3</v>
      </c>
      <c r="H54" s="151">
        <v>20</v>
      </c>
      <c r="I54" s="151">
        <v>0</v>
      </c>
      <c r="J54" s="151">
        <v>0</v>
      </c>
      <c r="K54" s="151">
        <v>0</v>
      </c>
      <c r="L54" s="151">
        <v>5</v>
      </c>
    </row>
    <row r="55" spans="1:12">
      <c r="A55" s="312"/>
      <c r="B55" s="184" t="s">
        <v>850</v>
      </c>
      <c r="C55" s="185" t="s">
        <v>850</v>
      </c>
      <c r="D55" s="185" t="s">
        <v>81</v>
      </c>
      <c r="E55" s="213" t="str">
        <f>VLOOKUP(D55,'Name Merge'!$B:$C,2,0)</f>
        <v>Central Bedfordshire</v>
      </c>
      <c r="F55" s="151">
        <v>1</v>
      </c>
      <c r="G55" s="151">
        <v>6</v>
      </c>
      <c r="H55" s="151">
        <v>4</v>
      </c>
      <c r="I55" s="151">
        <v>0</v>
      </c>
      <c r="J55" s="151">
        <v>0</v>
      </c>
      <c r="K55" s="151">
        <v>0</v>
      </c>
      <c r="L55" s="151">
        <v>0</v>
      </c>
    </row>
    <row r="56" spans="1:12">
      <c r="A56" s="312"/>
      <c r="B56" s="321" t="s">
        <v>851</v>
      </c>
      <c r="C56" s="185" t="s">
        <v>68</v>
      </c>
      <c r="D56" s="185" t="s">
        <v>68</v>
      </c>
      <c r="E56" s="213" t="str">
        <f>VLOOKUP(D56,'Name Merge'!$B:$C,2,0)</f>
        <v>Basildon</v>
      </c>
      <c r="F56" s="151">
        <v>0</v>
      </c>
      <c r="G56" s="151">
        <v>0</v>
      </c>
      <c r="H56" s="151">
        <v>0</v>
      </c>
      <c r="I56" s="151">
        <v>0</v>
      </c>
      <c r="J56" s="151">
        <v>0</v>
      </c>
      <c r="K56" s="151">
        <v>0</v>
      </c>
      <c r="L56" s="151">
        <v>0</v>
      </c>
    </row>
    <row r="57" spans="1:12">
      <c r="A57" s="312"/>
      <c r="B57" s="322"/>
      <c r="C57" s="185" t="s">
        <v>71</v>
      </c>
      <c r="D57" s="185" t="s">
        <v>71</v>
      </c>
      <c r="E57" s="213" t="str">
        <f>VLOOKUP(D57,'Name Merge'!$B:$C,2,0)</f>
        <v>Braintree</v>
      </c>
      <c r="F57" s="151">
        <v>1</v>
      </c>
      <c r="G57" s="151">
        <v>1</v>
      </c>
      <c r="H57" s="151">
        <v>2</v>
      </c>
      <c r="I57" s="151">
        <v>0</v>
      </c>
      <c r="J57" s="151">
        <v>0</v>
      </c>
      <c r="K57" s="151">
        <v>0</v>
      </c>
      <c r="L57" s="151">
        <v>2</v>
      </c>
    </row>
    <row r="58" spans="1:12">
      <c r="A58" s="312"/>
      <c r="B58" s="322"/>
      <c r="C58" s="185" t="s">
        <v>74</v>
      </c>
      <c r="D58" s="185" t="s">
        <v>74</v>
      </c>
      <c r="E58" s="213" t="str">
        <f>VLOOKUP(D58,'Name Merge'!$B:$C,2,0)</f>
        <v>Brentwood</v>
      </c>
      <c r="F58" s="151">
        <v>2</v>
      </c>
      <c r="G58" s="151">
        <v>1</v>
      </c>
      <c r="H58" s="151">
        <v>0</v>
      </c>
      <c r="I58" s="151">
        <v>0</v>
      </c>
      <c r="J58" s="151">
        <v>0</v>
      </c>
      <c r="K58" s="151">
        <v>0</v>
      </c>
      <c r="L58" s="151">
        <v>0</v>
      </c>
    </row>
    <row r="59" spans="1:12">
      <c r="A59" s="312"/>
      <c r="B59" s="322"/>
      <c r="C59" s="185" t="s">
        <v>80</v>
      </c>
      <c r="D59" s="185" t="s">
        <v>80</v>
      </c>
      <c r="E59" s="213" t="str">
        <f>VLOOKUP(D59,'Name Merge'!$B:$C,2,0)</f>
        <v>Castle Point</v>
      </c>
      <c r="F59" s="151">
        <v>0</v>
      </c>
      <c r="G59" s="151">
        <v>0</v>
      </c>
      <c r="H59" s="151">
        <v>0</v>
      </c>
      <c r="I59" s="151">
        <v>0</v>
      </c>
      <c r="J59" s="151">
        <v>0</v>
      </c>
      <c r="K59" s="151">
        <v>0</v>
      </c>
      <c r="L59" s="151">
        <v>0</v>
      </c>
    </row>
    <row r="60" spans="1:12">
      <c r="A60" s="312"/>
      <c r="B60" s="322"/>
      <c r="C60" s="185" t="s">
        <v>82</v>
      </c>
      <c r="D60" s="185" t="s">
        <v>82</v>
      </c>
      <c r="E60" s="213" t="str">
        <f>VLOOKUP(D60,'Name Merge'!$B:$C,2,0)</f>
        <v>Chelmsford</v>
      </c>
      <c r="F60" s="151">
        <v>0</v>
      </c>
      <c r="G60" s="151">
        <v>1</v>
      </c>
      <c r="H60" s="151">
        <v>0</v>
      </c>
      <c r="I60" s="151">
        <v>1</v>
      </c>
      <c r="J60" s="151">
        <v>0</v>
      </c>
      <c r="K60" s="151">
        <v>0</v>
      </c>
      <c r="L60" s="151">
        <v>1</v>
      </c>
    </row>
    <row r="61" spans="1:12">
      <c r="A61" s="312"/>
      <c r="B61" s="322"/>
      <c r="C61" s="185" t="s">
        <v>85</v>
      </c>
      <c r="D61" s="185" t="s">
        <v>85</v>
      </c>
      <c r="E61" s="213" t="str">
        <f>VLOOKUP(D61,'Name Merge'!$B:$C,2,0)</f>
        <v>Colchester</v>
      </c>
      <c r="F61" s="151">
        <v>2</v>
      </c>
      <c r="G61" s="151">
        <v>1</v>
      </c>
      <c r="H61" s="151">
        <v>2</v>
      </c>
      <c r="I61" s="151">
        <v>0</v>
      </c>
      <c r="J61" s="151">
        <v>0</v>
      </c>
      <c r="K61" s="151">
        <v>0</v>
      </c>
      <c r="L61" s="151">
        <v>3</v>
      </c>
    </row>
    <row r="62" spans="1:12">
      <c r="A62" s="312"/>
      <c r="B62" s="322"/>
      <c r="C62" s="185" t="s">
        <v>89</v>
      </c>
      <c r="D62" s="185" t="s">
        <v>89</v>
      </c>
      <c r="E62" s="213" t="str">
        <f>VLOOKUP(D62,'Name Merge'!$B:$C,2,0)</f>
        <v>Epping Forest</v>
      </c>
      <c r="F62" s="151">
        <v>4</v>
      </c>
      <c r="G62" s="151">
        <v>1</v>
      </c>
      <c r="H62" s="151">
        <v>2</v>
      </c>
      <c r="I62" s="151">
        <v>0</v>
      </c>
      <c r="J62" s="151">
        <v>0</v>
      </c>
      <c r="K62" s="151">
        <v>0</v>
      </c>
      <c r="L62" s="151">
        <v>4</v>
      </c>
    </row>
    <row r="63" spans="1:12">
      <c r="A63" s="312"/>
      <c r="B63" s="322"/>
      <c r="C63" s="185" t="s">
        <v>93</v>
      </c>
      <c r="D63" s="185" t="s">
        <v>93</v>
      </c>
      <c r="E63" s="213" t="str">
        <f>VLOOKUP(D63,'Name Merge'!$B:$C,2,0)</f>
        <v>Harlow</v>
      </c>
      <c r="F63" s="151">
        <v>0</v>
      </c>
      <c r="G63" s="151">
        <v>0</v>
      </c>
      <c r="H63" s="151">
        <v>1</v>
      </c>
      <c r="I63" s="151">
        <v>0</v>
      </c>
      <c r="J63" s="151">
        <v>0</v>
      </c>
      <c r="K63" s="151">
        <v>0</v>
      </c>
      <c r="L63" s="151">
        <v>0</v>
      </c>
    </row>
    <row r="64" spans="1:12">
      <c r="A64" s="312"/>
      <c r="B64" s="322"/>
      <c r="C64" s="185" t="s">
        <v>100</v>
      </c>
      <c r="D64" s="185" t="s">
        <v>100</v>
      </c>
      <c r="E64" s="213" t="str">
        <f>VLOOKUP(D64,'Name Merge'!$B:$C,2,0)</f>
        <v>Maldon</v>
      </c>
      <c r="F64" s="151">
        <v>2</v>
      </c>
      <c r="G64" s="151">
        <v>0</v>
      </c>
      <c r="H64" s="151">
        <v>2</v>
      </c>
      <c r="I64" s="151">
        <v>0</v>
      </c>
      <c r="J64" s="151">
        <v>0</v>
      </c>
      <c r="K64" s="151">
        <v>0</v>
      </c>
      <c r="L64" s="151">
        <v>1</v>
      </c>
    </row>
    <row r="65" spans="1:12">
      <c r="A65" s="312"/>
      <c r="B65" s="322"/>
      <c r="C65" s="185" t="s">
        <v>105</v>
      </c>
      <c r="D65" s="185" t="s">
        <v>105</v>
      </c>
      <c r="E65" s="213" t="str">
        <f>VLOOKUP(D65,'Name Merge'!$B:$C,2,0)</f>
        <v>Rochford</v>
      </c>
      <c r="F65" s="151">
        <v>0</v>
      </c>
      <c r="G65" s="151">
        <v>0</v>
      </c>
      <c r="H65" s="151">
        <v>0</v>
      </c>
      <c r="I65" s="151">
        <v>0</v>
      </c>
      <c r="J65" s="151">
        <v>0</v>
      </c>
      <c r="K65" s="151">
        <v>0</v>
      </c>
      <c r="L65" s="151">
        <v>0</v>
      </c>
    </row>
    <row r="66" spans="1:12">
      <c r="A66" s="312"/>
      <c r="B66" s="322"/>
      <c r="C66" s="185" t="s">
        <v>114</v>
      </c>
      <c r="D66" s="185" t="s">
        <v>114</v>
      </c>
      <c r="E66" s="213" t="str">
        <f>VLOOKUP(D66,'Name Merge'!$B:$C,2,0)</f>
        <v>Tendring</v>
      </c>
      <c r="F66" s="151">
        <v>6</v>
      </c>
      <c r="G66" s="151">
        <v>1</v>
      </c>
      <c r="H66" s="151">
        <v>2</v>
      </c>
      <c r="I66" s="151">
        <v>0</v>
      </c>
      <c r="J66" s="151">
        <v>0</v>
      </c>
      <c r="K66" s="151">
        <v>0</v>
      </c>
      <c r="L66" s="151">
        <v>5</v>
      </c>
    </row>
    <row r="67" spans="1:12">
      <c r="A67" s="312"/>
      <c r="B67" s="323"/>
      <c r="C67" s="185" t="s">
        <v>118</v>
      </c>
      <c r="D67" s="185" t="s">
        <v>118</v>
      </c>
      <c r="E67" s="213" t="str">
        <f>VLOOKUP(D67,'Name Merge'!$B:$C,2,0)</f>
        <v>Uttlesford</v>
      </c>
      <c r="F67" s="151">
        <v>2</v>
      </c>
      <c r="G67" s="151">
        <v>1</v>
      </c>
      <c r="H67" s="151">
        <v>3</v>
      </c>
      <c r="I67" s="151">
        <v>1</v>
      </c>
      <c r="J67" s="151">
        <v>0</v>
      </c>
      <c r="K67" s="151">
        <v>0</v>
      </c>
      <c r="L67" s="151">
        <v>0</v>
      </c>
    </row>
    <row r="68" spans="1:12">
      <c r="A68" s="312"/>
      <c r="B68" s="321" t="s">
        <v>852</v>
      </c>
      <c r="C68" s="185" t="s">
        <v>77</v>
      </c>
      <c r="D68" s="185" t="s">
        <v>77</v>
      </c>
      <c r="E68" s="213" t="str">
        <f>VLOOKUP(D68,'Name Merge'!$B:$C,2,0)</f>
        <v>Broxbourne</v>
      </c>
      <c r="F68" s="151">
        <v>0</v>
      </c>
      <c r="G68" s="151">
        <v>0</v>
      </c>
      <c r="H68" s="151">
        <v>0</v>
      </c>
      <c r="I68" s="151">
        <v>0</v>
      </c>
      <c r="J68" s="151">
        <v>0</v>
      </c>
      <c r="K68" s="151">
        <v>0</v>
      </c>
      <c r="L68" s="151">
        <v>2</v>
      </c>
    </row>
    <row r="69" spans="1:12">
      <c r="A69" s="312"/>
      <c r="B69" s="322"/>
      <c r="C69" s="185" t="s">
        <v>86</v>
      </c>
      <c r="D69" s="185" t="s">
        <v>86</v>
      </c>
      <c r="E69" s="213" t="str">
        <f>VLOOKUP(D69,'Name Merge'!$B:$C,2,0)</f>
        <v>Dacorum</v>
      </c>
      <c r="F69" s="151">
        <v>0</v>
      </c>
      <c r="G69" s="151">
        <v>1</v>
      </c>
      <c r="H69" s="151">
        <v>0</v>
      </c>
      <c r="I69" s="151">
        <v>0</v>
      </c>
      <c r="J69" s="151">
        <v>0</v>
      </c>
      <c r="K69" s="151">
        <v>0</v>
      </c>
      <c r="L69" s="151">
        <v>0</v>
      </c>
    </row>
    <row r="70" spans="1:12">
      <c r="A70" s="312"/>
      <c r="B70" s="322"/>
      <c r="C70" s="185" t="s">
        <v>88</v>
      </c>
      <c r="D70" s="185" t="s">
        <v>88</v>
      </c>
      <c r="E70" s="213" t="str">
        <f>VLOOKUP(D70,'Name Merge'!$B:$C,2,0)</f>
        <v>East Hertfordshire</v>
      </c>
      <c r="F70" s="151">
        <v>2</v>
      </c>
      <c r="G70" s="151">
        <v>0</v>
      </c>
      <c r="H70" s="151">
        <v>2</v>
      </c>
      <c r="I70" s="151">
        <v>2</v>
      </c>
      <c r="J70" s="151">
        <v>0</v>
      </c>
      <c r="K70" s="151">
        <v>0</v>
      </c>
      <c r="L70" s="151">
        <v>0</v>
      </c>
    </row>
    <row r="71" spans="1:12">
      <c r="A71" s="312"/>
      <c r="B71" s="322"/>
      <c r="C71" s="185" t="s">
        <v>94</v>
      </c>
      <c r="D71" s="185" t="s">
        <v>94</v>
      </c>
      <c r="E71" s="213" t="str">
        <f>VLOOKUP(D71,'Name Merge'!$B:$C,2,0)</f>
        <v>Hertsmere</v>
      </c>
      <c r="F71" s="151">
        <v>0</v>
      </c>
      <c r="G71" s="151">
        <v>0</v>
      </c>
      <c r="H71" s="151">
        <v>0</v>
      </c>
      <c r="I71" s="151">
        <v>0</v>
      </c>
      <c r="J71" s="151">
        <v>0</v>
      </c>
      <c r="K71" s="151">
        <v>0</v>
      </c>
      <c r="L71" s="151">
        <v>0</v>
      </c>
    </row>
    <row r="72" spans="1:12">
      <c r="A72" s="312"/>
      <c r="B72" s="322"/>
      <c r="C72" s="185" t="s">
        <v>102</v>
      </c>
      <c r="D72" s="185" t="s">
        <v>102</v>
      </c>
      <c r="E72" s="213" t="str">
        <f>VLOOKUP(D72,'Name Merge'!$B:$C,2,0)</f>
        <v>North Hertfordshire</v>
      </c>
      <c r="F72" s="151">
        <v>6</v>
      </c>
      <c r="G72" s="151">
        <v>2</v>
      </c>
      <c r="H72" s="151">
        <v>5</v>
      </c>
      <c r="I72" s="151">
        <v>0</v>
      </c>
      <c r="J72" s="151">
        <v>0</v>
      </c>
      <c r="K72" s="151">
        <v>0</v>
      </c>
      <c r="L72" s="151">
        <v>0</v>
      </c>
    </row>
    <row r="73" spans="1:12">
      <c r="A73" s="312"/>
      <c r="B73" s="322"/>
      <c r="C73" s="185" t="s">
        <v>530</v>
      </c>
      <c r="D73" s="185" t="s">
        <v>530</v>
      </c>
      <c r="E73" s="213" t="str">
        <f>VLOOKUP(D73,'Name Merge'!$B:$C,2,0)</f>
        <v>St. Albans</v>
      </c>
      <c r="F73" s="151">
        <v>1</v>
      </c>
      <c r="G73" s="151">
        <v>0</v>
      </c>
      <c r="H73" s="151">
        <v>1</v>
      </c>
      <c r="I73" s="151">
        <v>0</v>
      </c>
      <c r="J73" s="151">
        <v>0</v>
      </c>
      <c r="K73" s="151">
        <v>0</v>
      </c>
      <c r="L73" s="151">
        <v>0</v>
      </c>
    </row>
    <row r="74" spans="1:12">
      <c r="A74" s="312"/>
      <c r="B74" s="322"/>
      <c r="C74" s="185" t="s">
        <v>112</v>
      </c>
      <c r="D74" s="185" t="s">
        <v>112</v>
      </c>
      <c r="E74" s="213" t="str">
        <f>VLOOKUP(D74,'Name Merge'!$B:$C,2,0)</f>
        <v>Stevenage</v>
      </c>
      <c r="F74" s="151">
        <v>0</v>
      </c>
      <c r="G74" s="151">
        <v>0</v>
      </c>
      <c r="H74" s="151">
        <v>0</v>
      </c>
      <c r="I74" s="151">
        <v>0</v>
      </c>
      <c r="J74" s="151">
        <v>0</v>
      </c>
      <c r="K74" s="151">
        <v>0</v>
      </c>
      <c r="L74" s="151">
        <v>3</v>
      </c>
    </row>
    <row r="75" spans="1:12">
      <c r="A75" s="312"/>
      <c r="B75" s="322"/>
      <c r="C75" s="185" t="s">
        <v>115</v>
      </c>
      <c r="D75" s="185" t="s">
        <v>115</v>
      </c>
      <c r="E75" s="213" t="str">
        <f>VLOOKUP(D75,'Name Merge'!$B:$C,2,0)</f>
        <v>Three Rivers</v>
      </c>
      <c r="F75" s="151">
        <v>1</v>
      </c>
      <c r="G75" s="151">
        <v>0</v>
      </c>
      <c r="H75" s="151">
        <v>0</v>
      </c>
      <c r="I75" s="151">
        <v>0</v>
      </c>
      <c r="J75" s="151">
        <v>0</v>
      </c>
      <c r="K75" s="151">
        <v>0</v>
      </c>
      <c r="L75" s="151">
        <v>0</v>
      </c>
    </row>
    <row r="76" spans="1:12">
      <c r="A76" s="312"/>
      <c r="B76" s="322"/>
      <c r="C76" s="185" t="s">
        <v>119</v>
      </c>
      <c r="D76" s="185" t="s">
        <v>119</v>
      </c>
      <c r="E76" s="213" t="str">
        <f>VLOOKUP(D76,'Name Merge'!$B:$C,2,0)</f>
        <v>Watford</v>
      </c>
      <c r="F76" s="151">
        <v>2</v>
      </c>
      <c r="G76" s="151">
        <v>0</v>
      </c>
      <c r="H76" s="151">
        <v>0</v>
      </c>
      <c r="I76" s="151">
        <v>0</v>
      </c>
      <c r="J76" s="151">
        <v>0</v>
      </c>
      <c r="K76" s="151">
        <v>0</v>
      </c>
      <c r="L76" s="151">
        <v>0</v>
      </c>
    </row>
    <row r="77" spans="1:12">
      <c r="A77" s="312"/>
      <c r="B77" s="323"/>
      <c r="C77" s="185" t="s">
        <v>121</v>
      </c>
      <c r="D77" s="185" t="s">
        <v>121</v>
      </c>
      <c r="E77" s="213" t="str">
        <f>VLOOKUP(D77,'Name Merge'!$B:$C,2,0)</f>
        <v>Welwyn Hatfield</v>
      </c>
      <c r="F77" s="151">
        <v>1</v>
      </c>
      <c r="G77" s="151">
        <v>0</v>
      </c>
      <c r="H77" s="151">
        <v>0</v>
      </c>
      <c r="I77" s="151">
        <v>0</v>
      </c>
      <c r="J77" s="151">
        <v>0</v>
      </c>
      <c r="K77" s="151">
        <v>0</v>
      </c>
      <c r="L77" s="151">
        <v>0</v>
      </c>
    </row>
    <row r="78" spans="1:12">
      <c r="A78" s="312"/>
      <c r="B78" s="184" t="s">
        <v>853</v>
      </c>
      <c r="C78" s="185" t="s">
        <v>853</v>
      </c>
      <c r="D78" s="185" t="s">
        <v>99</v>
      </c>
      <c r="E78" s="213" t="str">
        <f>VLOOKUP(D78,'Name Merge'!$B:$C,2,0)</f>
        <v>Luton</v>
      </c>
      <c r="F78" s="151">
        <v>0</v>
      </c>
      <c r="G78" s="151">
        <v>0</v>
      </c>
      <c r="H78" s="151">
        <v>0</v>
      </c>
      <c r="I78" s="151">
        <v>0</v>
      </c>
      <c r="J78" s="151">
        <v>0</v>
      </c>
      <c r="K78" s="151">
        <v>0</v>
      </c>
      <c r="L78" s="151">
        <v>2</v>
      </c>
    </row>
    <row r="79" spans="1:12">
      <c r="A79" s="312"/>
      <c r="B79" s="321" t="s">
        <v>854</v>
      </c>
      <c r="C79" s="185" t="s">
        <v>73</v>
      </c>
      <c r="D79" s="185" t="s">
        <v>73</v>
      </c>
      <c r="E79" s="213" t="str">
        <f>VLOOKUP(D79,'Name Merge'!$B:$C,2,0)</f>
        <v>Breckland</v>
      </c>
      <c r="F79" s="151">
        <v>9</v>
      </c>
      <c r="G79" s="151">
        <v>12</v>
      </c>
      <c r="H79" s="151">
        <v>5</v>
      </c>
      <c r="I79" s="151">
        <v>0</v>
      </c>
      <c r="J79" s="151">
        <v>0</v>
      </c>
      <c r="K79" s="151">
        <v>0</v>
      </c>
      <c r="L79" s="151">
        <v>2</v>
      </c>
    </row>
    <row r="80" spans="1:12">
      <c r="A80" s="312"/>
      <c r="B80" s="322"/>
      <c r="C80" s="185" t="s">
        <v>75</v>
      </c>
      <c r="D80" s="185" t="s">
        <v>75</v>
      </c>
      <c r="E80" s="213" t="str">
        <f>VLOOKUP(D80,'Name Merge'!$B:$C,2,0)</f>
        <v>Broadland</v>
      </c>
      <c r="F80" s="151">
        <v>2</v>
      </c>
      <c r="G80" s="151">
        <v>3</v>
      </c>
      <c r="H80" s="151">
        <v>1</v>
      </c>
      <c r="I80" s="151">
        <v>0</v>
      </c>
      <c r="J80" s="151">
        <v>0</v>
      </c>
      <c r="K80" s="151">
        <v>0</v>
      </c>
      <c r="L80" s="151">
        <v>0</v>
      </c>
    </row>
    <row r="81" spans="1:12">
      <c r="A81" s="312"/>
      <c r="B81" s="322"/>
      <c r="C81" s="185" t="s">
        <v>92</v>
      </c>
      <c r="D81" s="185" t="s">
        <v>92</v>
      </c>
      <c r="E81" s="213" t="str">
        <f>VLOOKUP(D81,'Name Merge'!$B:$C,2,0)</f>
        <v>Great Yarmouth</v>
      </c>
      <c r="F81" s="151">
        <v>3</v>
      </c>
      <c r="G81" s="151">
        <v>6</v>
      </c>
      <c r="H81" s="151">
        <v>0</v>
      </c>
      <c r="I81" s="151">
        <v>0</v>
      </c>
      <c r="J81" s="151">
        <v>0</v>
      </c>
      <c r="K81" s="151">
        <v>0</v>
      </c>
      <c r="L81" s="151">
        <v>3</v>
      </c>
    </row>
    <row r="82" spans="1:12">
      <c r="A82" s="312"/>
      <c r="B82" s="322"/>
      <c r="C82" s="185" t="s">
        <v>97</v>
      </c>
      <c r="D82" s="185" t="s">
        <v>97</v>
      </c>
      <c r="E82" s="213" t="str">
        <f>VLOOKUP(D82,'Name Merge'!$B:$C,2,0)</f>
        <v>King's Lynn and West Norfolk</v>
      </c>
      <c r="F82" s="151">
        <v>7</v>
      </c>
      <c r="G82" s="151">
        <v>8</v>
      </c>
      <c r="H82" s="151">
        <v>7</v>
      </c>
      <c r="I82" s="151">
        <v>0</v>
      </c>
      <c r="J82" s="151">
        <v>0</v>
      </c>
      <c r="K82" s="151">
        <v>0</v>
      </c>
      <c r="L82" s="151">
        <v>0</v>
      </c>
    </row>
    <row r="83" spans="1:12">
      <c r="A83" s="312"/>
      <c r="B83" s="322"/>
      <c r="C83" s="187" t="s">
        <v>855</v>
      </c>
      <c r="D83" s="187" t="s">
        <v>855</v>
      </c>
      <c r="E83" s="213" t="e">
        <f>VLOOKUP(D83,'Name Merge'!$B:$C,2,0)</f>
        <v>#N/A</v>
      </c>
      <c r="F83" s="151">
        <v>0</v>
      </c>
      <c r="G83" s="151">
        <v>0</v>
      </c>
      <c r="H83" s="151">
        <v>0</v>
      </c>
      <c r="I83" s="151">
        <v>0</v>
      </c>
      <c r="J83" s="151">
        <v>0</v>
      </c>
      <c r="K83" s="151">
        <v>0</v>
      </c>
      <c r="L83" s="151">
        <v>1</v>
      </c>
    </row>
    <row r="84" spans="1:12">
      <c r="A84" s="312"/>
      <c r="B84" s="322"/>
      <c r="C84" s="185" t="s">
        <v>103</v>
      </c>
      <c r="D84" s="185" t="s">
        <v>103</v>
      </c>
      <c r="E84" s="213" t="str">
        <f>VLOOKUP(D84,'Name Merge'!$B:$C,2,0)</f>
        <v>North Norfolk</v>
      </c>
      <c r="F84" s="151">
        <v>7</v>
      </c>
      <c r="G84" s="151">
        <v>5</v>
      </c>
      <c r="H84" s="151">
        <v>4</v>
      </c>
      <c r="I84" s="151">
        <v>1</v>
      </c>
      <c r="J84" s="151">
        <v>0</v>
      </c>
      <c r="K84" s="151">
        <v>0</v>
      </c>
      <c r="L84" s="151">
        <v>2</v>
      </c>
    </row>
    <row r="85" spans="1:12">
      <c r="A85" s="312"/>
      <c r="B85" s="322"/>
      <c r="C85" s="185" t="s">
        <v>104</v>
      </c>
      <c r="D85" s="185" t="s">
        <v>104</v>
      </c>
      <c r="E85" s="213" t="str">
        <f>VLOOKUP(D85,'Name Merge'!$B:$C,2,0)</f>
        <v>Norwich</v>
      </c>
      <c r="F85" s="151">
        <v>5</v>
      </c>
      <c r="G85" s="151">
        <v>0</v>
      </c>
      <c r="H85" s="151">
        <v>0</v>
      </c>
      <c r="I85" s="151">
        <v>0</v>
      </c>
      <c r="J85" s="151">
        <v>0</v>
      </c>
      <c r="K85" s="151">
        <v>0</v>
      </c>
      <c r="L85" s="151">
        <v>1</v>
      </c>
    </row>
    <row r="86" spans="1:12">
      <c r="A86" s="312"/>
      <c r="B86" s="323"/>
      <c r="C86" s="185" t="s">
        <v>107</v>
      </c>
      <c r="D86" s="185" t="s">
        <v>107</v>
      </c>
      <c r="E86" s="213" t="str">
        <f>VLOOKUP(D86,'Name Merge'!$B:$C,2,0)</f>
        <v>South Norfolk</v>
      </c>
      <c r="F86" s="151">
        <v>3</v>
      </c>
      <c r="G86" s="151">
        <v>8</v>
      </c>
      <c r="H86" s="151">
        <v>5</v>
      </c>
      <c r="I86" s="151">
        <v>0</v>
      </c>
      <c r="J86" s="151">
        <v>0</v>
      </c>
      <c r="K86" s="151">
        <v>0</v>
      </c>
      <c r="L86" s="151">
        <v>0</v>
      </c>
    </row>
    <row r="87" spans="1:12">
      <c r="A87" s="312"/>
      <c r="B87" s="184" t="s">
        <v>856</v>
      </c>
      <c r="C87" s="185" t="s">
        <v>856</v>
      </c>
      <c r="D87" s="185" t="s">
        <v>558</v>
      </c>
      <c r="E87" s="213" t="str">
        <f>VLOOKUP(D87,'Name Merge'!$B:$C,2,0)</f>
        <v>City of Peterborough</v>
      </c>
      <c r="F87" s="151">
        <v>4</v>
      </c>
      <c r="G87" s="151">
        <v>0</v>
      </c>
      <c r="H87" s="151">
        <v>19</v>
      </c>
      <c r="I87" s="151">
        <v>0</v>
      </c>
      <c r="J87" s="151">
        <v>0</v>
      </c>
      <c r="K87" s="151">
        <v>0</v>
      </c>
      <c r="L87" s="151">
        <v>0</v>
      </c>
    </row>
    <row r="88" spans="1:12">
      <c r="A88" s="312"/>
      <c r="B88" s="184" t="s">
        <v>857</v>
      </c>
      <c r="C88" s="185" t="s">
        <v>857</v>
      </c>
      <c r="D88" s="185" t="s">
        <v>109</v>
      </c>
      <c r="E88" s="213" t="str">
        <f>VLOOKUP(D88,'Name Merge'!$B:$C,2,0)</f>
        <v>Southend-on-Sea</v>
      </c>
      <c r="F88" s="151">
        <v>1</v>
      </c>
      <c r="G88" s="151">
        <v>0</v>
      </c>
      <c r="H88" s="151">
        <v>0</v>
      </c>
      <c r="I88" s="151">
        <v>0</v>
      </c>
      <c r="J88" s="151">
        <v>0</v>
      </c>
      <c r="K88" s="151">
        <v>0</v>
      </c>
      <c r="L88" s="151">
        <v>1</v>
      </c>
    </row>
    <row r="89" spans="1:12">
      <c r="A89" s="312"/>
      <c r="B89" s="321" t="s">
        <v>858</v>
      </c>
      <c r="C89" s="185" t="s">
        <v>66</v>
      </c>
      <c r="D89" s="185" t="s">
        <v>66</v>
      </c>
      <c r="E89" s="213" t="str">
        <f>VLOOKUP(D89,'Name Merge'!$B:$C,2,0)</f>
        <v>Babergh</v>
      </c>
      <c r="F89" s="151">
        <v>1</v>
      </c>
      <c r="G89" s="151">
        <v>1</v>
      </c>
      <c r="H89" s="151">
        <v>4</v>
      </c>
      <c r="I89" s="151">
        <v>0</v>
      </c>
      <c r="J89" s="151">
        <v>0</v>
      </c>
      <c r="K89" s="151">
        <v>0</v>
      </c>
      <c r="L89" s="151">
        <v>0</v>
      </c>
    </row>
    <row r="90" spans="1:12">
      <c r="A90" s="312"/>
      <c r="B90" s="322"/>
      <c r="C90" s="185" t="s">
        <v>91</v>
      </c>
      <c r="D90" s="185" t="s">
        <v>91</v>
      </c>
      <c r="E90" s="213" t="str">
        <f>VLOOKUP(D90,'Name Merge'!$B:$C,2,0)</f>
        <v>Forest Heath</v>
      </c>
      <c r="F90" s="151">
        <v>0</v>
      </c>
      <c r="G90" s="151">
        <v>0</v>
      </c>
      <c r="H90" s="151">
        <v>5</v>
      </c>
      <c r="I90" s="151">
        <v>0</v>
      </c>
      <c r="J90" s="151">
        <v>0</v>
      </c>
      <c r="K90" s="151">
        <v>0</v>
      </c>
      <c r="L90" s="151">
        <v>1</v>
      </c>
    </row>
    <row r="91" spans="1:12">
      <c r="A91" s="312"/>
      <c r="B91" s="322"/>
      <c r="C91" s="185" t="s">
        <v>96</v>
      </c>
      <c r="D91" s="185" t="s">
        <v>96</v>
      </c>
      <c r="E91" s="213" t="str">
        <f>VLOOKUP(D91,'Name Merge'!$B:$C,2,0)</f>
        <v>Ipswich</v>
      </c>
      <c r="F91" s="151">
        <v>0</v>
      </c>
      <c r="G91" s="151">
        <v>1</v>
      </c>
      <c r="H91" s="151">
        <v>0</v>
      </c>
      <c r="I91" s="151">
        <v>0</v>
      </c>
      <c r="J91" s="151">
        <v>0</v>
      </c>
      <c r="K91" s="151">
        <v>0</v>
      </c>
      <c r="L91" s="151">
        <v>0</v>
      </c>
    </row>
    <row r="92" spans="1:12">
      <c r="A92" s="312"/>
      <c r="B92" s="322"/>
      <c r="C92" s="185" t="s">
        <v>101</v>
      </c>
      <c r="D92" s="185" t="s">
        <v>101</v>
      </c>
      <c r="E92" s="213" t="str">
        <f>VLOOKUP(D92,'Name Merge'!$B:$C,2,0)</f>
        <v>Mid Suffolk</v>
      </c>
      <c r="F92" s="151">
        <v>5</v>
      </c>
      <c r="G92" s="151">
        <v>7</v>
      </c>
      <c r="H92" s="151">
        <v>1</v>
      </c>
      <c r="I92" s="151">
        <v>1</v>
      </c>
      <c r="J92" s="151">
        <v>0</v>
      </c>
      <c r="K92" s="151">
        <v>0</v>
      </c>
      <c r="L92" s="151">
        <v>0</v>
      </c>
    </row>
    <row r="93" spans="1:12">
      <c r="A93" s="312"/>
      <c r="B93" s="322"/>
      <c r="C93" s="187" t="s">
        <v>855</v>
      </c>
      <c r="D93" s="187" t="s">
        <v>855</v>
      </c>
      <c r="E93" s="213" t="e">
        <f>VLOOKUP(D93,'Name Merge'!$B:$C,2,0)</f>
        <v>#N/A</v>
      </c>
      <c r="F93" s="151">
        <v>0</v>
      </c>
      <c r="G93" s="151">
        <v>0</v>
      </c>
      <c r="H93" s="151">
        <v>0</v>
      </c>
      <c r="I93" s="151">
        <v>0</v>
      </c>
      <c r="J93" s="151">
        <v>0</v>
      </c>
      <c r="K93" s="151">
        <v>0</v>
      </c>
      <c r="L93" s="151">
        <v>0</v>
      </c>
    </row>
    <row r="94" spans="1:12">
      <c r="A94" s="312"/>
      <c r="B94" s="322"/>
      <c r="C94" s="185" t="s">
        <v>531</v>
      </c>
      <c r="D94" s="185" t="s">
        <v>531</v>
      </c>
      <c r="E94" s="213" t="str">
        <f>VLOOKUP(D94,'Name Merge'!$B:$C,2,0)</f>
        <v>St. Edmundsbury</v>
      </c>
      <c r="F94" s="151">
        <v>4</v>
      </c>
      <c r="G94" s="151">
        <v>3</v>
      </c>
      <c r="H94" s="151">
        <v>5</v>
      </c>
      <c r="I94" s="151">
        <v>0</v>
      </c>
      <c r="J94" s="151">
        <v>0</v>
      </c>
      <c r="K94" s="151">
        <v>0</v>
      </c>
      <c r="L94" s="151">
        <v>2</v>
      </c>
    </row>
    <row r="95" spans="1:12">
      <c r="A95" s="312"/>
      <c r="B95" s="322"/>
      <c r="C95" s="185" t="s">
        <v>113</v>
      </c>
      <c r="D95" s="185" t="s">
        <v>113</v>
      </c>
      <c r="E95" s="213" t="str">
        <f>VLOOKUP(D95,'Name Merge'!$B:$C,2,0)</f>
        <v>Suffolk Coastal</v>
      </c>
      <c r="F95" s="151">
        <v>7</v>
      </c>
      <c r="G95" s="151">
        <v>3</v>
      </c>
      <c r="H95" s="151">
        <v>6</v>
      </c>
      <c r="I95" s="151">
        <v>1</v>
      </c>
      <c r="J95" s="151">
        <v>0</v>
      </c>
      <c r="K95" s="151">
        <v>0</v>
      </c>
      <c r="L95" s="151">
        <v>1</v>
      </c>
    </row>
    <row r="96" spans="1:12">
      <c r="A96" s="312"/>
      <c r="B96" s="323"/>
      <c r="C96" s="185" t="s">
        <v>120</v>
      </c>
      <c r="D96" s="185" t="s">
        <v>120</v>
      </c>
      <c r="E96" s="213" t="str">
        <f>VLOOKUP(D96,'Name Merge'!$B:$C,2,0)</f>
        <v>Waveney</v>
      </c>
      <c r="F96" s="151">
        <v>4</v>
      </c>
      <c r="G96" s="151">
        <v>4</v>
      </c>
      <c r="H96" s="151">
        <v>1</v>
      </c>
      <c r="I96" s="151">
        <v>0</v>
      </c>
      <c r="J96" s="151">
        <v>0</v>
      </c>
      <c r="K96" s="151">
        <v>0</v>
      </c>
      <c r="L96" s="151">
        <v>1</v>
      </c>
    </row>
    <row r="97" spans="1:12">
      <c r="A97" s="313"/>
      <c r="B97" s="184" t="s">
        <v>859</v>
      </c>
      <c r="C97" s="185" t="s">
        <v>859</v>
      </c>
      <c r="D97" s="185" t="s">
        <v>117</v>
      </c>
      <c r="E97" s="213" t="str">
        <f>VLOOKUP(D97,'Name Merge'!$B:$C,2,0)</f>
        <v>Thurrock</v>
      </c>
      <c r="F97" s="151">
        <v>2</v>
      </c>
      <c r="G97" s="151">
        <v>0</v>
      </c>
      <c r="H97" s="151">
        <v>1</v>
      </c>
      <c r="I97" s="151">
        <v>1</v>
      </c>
      <c r="J97" s="151">
        <v>0</v>
      </c>
      <c r="K97" s="151">
        <v>0</v>
      </c>
      <c r="L97" s="151">
        <v>1</v>
      </c>
    </row>
    <row r="98" spans="1:12" ht="15.75" thickBot="1">
      <c r="A98" s="130"/>
      <c r="B98" s="182"/>
      <c r="C98" s="183" t="s">
        <v>847</v>
      </c>
      <c r="D98" s="183" t="s">
        <v>847</v>
      </c>
      <c r="E98" s="213" t="e">
        <f>VLOOKUP(D98,'Name Merge'!$B:$C,2,0)</f>
        <v>#N/A</v>
      </c>
      <c r="F98" s="131">
        <v>103</v>
      </c>
      <c r="G98" s="131">
        <v>89</v>
      </c>
      <c r="H98" s="131">
        <v>142</v>
      </c>
      <c r="I98" s="131">
        <v>8</v>
      </c>
      <c r="J98" s="131">
        <v>0</v>
      </c>
      <c r="K98" s="131">
        <v>0</v>
      </c>
      <c r="L98" s="131">
        <v>49</v>
      </c>
    </row>
    <row r="99" spans="1:12" ht="51">
      <c r="A99" s="140" t="s">
        <v>830</v>
      </c>
      <c r="B99" s="141" t="s">
        <v>831</v>
      </c>
      <c r="C99" s="141" t="s">
        <v>832</v>
      </c>
      <c r="D99" s="141" t="s">
        <v>832</v>
      </c>
      <c r="E99" s="213" t="e">
        <f>VLOOKUP(D99,'Name Merge'!$B:$C,2,0)</f>
        <v>#N/A</v>
      </c>
      <c r="F99" s="149" t="s">
        <v>455</v>
      </c>
      <c r="G99" s="149" t="s">
        <v>456</v>
      </c>
      <c r="H99" s="149" t="s">
        <v>457</v>
      </c>
      <c r="I99" s="149" t="s">
        <v>458</v>
      </c>
      <c r="J99" s="149" t="s">
        <v>459</v>
      </c>
      <c r="K99" s="149" t="s">
        <v>460</v>
      </c>
      <c r="L99" s="127" t="s">
        <v>833</v>
      </c>
    </row>
    <row r="100" spans="1:12">
      <c r="A100" s="317" t="s">
        <v>472</v>
      </c>
      <c r="B100" s="314" t="s">
        <v>860</v>
      </c>
      <c r="C100" s="188" t="s">
        <v>124</v>
      </c>
      <c r="D100" s="188" t="s">
        <v>124</v>
      </c>
      <c r="E100" s="213" t="str">
        <f>VLOOKUP(D100,'Name Merge'!$B:$C,2,0)</f>
        <v>Barking and Dagenham</v>
      </c>
      <c r="F100" s="151">
        <v>4</v>
      </c>
      <c r="G100" s="151">
        <v>1</v>
      </c>
      <c r="H100" s="151">
        <v>1</v>
      </c>
      <c r="I100" s="151">
        <v>0</v>
      </c>
      <c r="J100" s="151">
        <v>0</v>
      </c>
      <c r="K100" s="151">
        <v>0</v>
      </c>
      <c r="L100" s="151">
        <v>1</v>
      </c>
    </row>
    <row r="101" spans="1:12">
      <c r="A101" s="318"/>
      <c r="B101" s="315"/>
      <c r="C101" s="188" t="s">
        <v>125</v>
      </c>
      <c r="D101" s="188" t="s">
        <v>125</v>
      </c>
      <c r="E101" s="213" t="str">
        <f>VLOOKUP(D101,'Name Merge'!$B:$C,2,0)</f>
        <v>Barnet</v>
      </c>
      <c r="F101" s="151">
        <v>6</v>
      </c>
      <c r="G101" s="151">
        <v>2</v>
      </c>
      <c r="H101" s="151">
        <v>1</v>
      </c>
      <c r="I101" s="151">
        <v>0</v>
      </c>
      <c r="J101" s="151">
        <v>0</v>
      </c>
      <c r="K101" s="151">
        <v>0</v>
      </c>
      <c r="L101" s="151">
        <v>1</v>
      </c>
    </row>
    <row r="102" spans="1:12">
      <c r="A102" s="318"/>
      <c r="B102" s="315"/>
      <c r="C102" s="188" t="s">
        <v>126</v>
      </c>
      <c r="D102" s="188" t="s">
        <v>126</v>
      </c>
      <c r="E102" s="213" t="str">
        <f>VLOOKUP(D102,'Name Merge'!$B:$C,2,0)</f>
        <v>Bexley</v>
      </c>
      <c r="F102" s="151">
        <v>2</v>
      </c>
      <c r="G102" s="151">
        <v>0</v>
      </c>
      <c r="H102" s="151">
        <v>0</v>
      </c>
      <c r="I102" s="151">
        <v>0</v>
      </c>
      <c r="J102" s="151">
        <v>0</v>
      </c>
      <c r="K102" s="151">
        <v>0</v>
      </c>
      <c r="L102" s="151">
        <v>0</v>
      </c>
    </row>
    <row r="103" spans="1:12">
      <c r="A103" s="318"/>
      <c r="B103" s="315"/>
      <c r="C103" s="188" t="s">
        <v>127</v>
      </c>
      <c r="D103" s="188" t="s">
        <v>127</v>
      </c>
      <c r="E103" s="213" t="str">
        <f>VLOOKUP(D103,'Name Merge'!$B:$C,2,0)</f>
        <v>Brent</v>
      </c>
      <c r="F103" s="151">
        <v>6</v>
      </c>
      <c r="G103" s="151">
        <v>1</v>
      </c>
      <c r="H103" s="151">
        <v>0</v>
      </c>
      <c r="I103" s="151">
        <v>0</v>
      </c>
      <c r="J103" s="151">
        <v>0</v>
      </c>
      <c r="K103" s="151">
        <v>0</v>
      </c>
      <c r="L103" s="151">
        <v>0</v>
      </c>
    </row>
    <row r="104" spans="1:12">
      <c r="A104" s="318"/>
      <c r="B104" s="315"/>
      <c r="C104" s="188" t="s">
        <v>128</v>
      </c>
      <c r="D104" s="188" t="s">
        <v>128</v>
      </c>
      <c r="E104" s="213" t="str">
        <f>VLOOKUP(D104,'Name Merge'!$B:$C,2,0)</f>
        <v>Bromley</v>
      </c>
      <c r="F104" s="151">
        <v>17</v>
      </c>
      <c r="G104" s="151">
        <v>1</v>
      </c>
      <c r="H104" s="151">
        <v>3</v>
      </c>
      <c r="I104" s="151">
        <v>1</v>
      </c>
      <c r="J104" s="151">
        <v>0</v>
      </c>
      <c r="K104" s="151">
        <v>0</v>
      </c>
      <c r="L104" s="151">
        <v>1</v>
      </c>
    </row>
    <row r="105" spans="1:12">
      <c r="A105" s="318"/>
      <c r="B105" s="315"/>
      <c r="C105" s="188" t="s">
        <v>129</v>
      </c>
      <c r="D105" s="188" t="s">
        <v>129</v>
      </c>
      <c r="E105" s="213" t="str">
        <f>VLOOKUP(D105,'Name Merge'!$B:$C,2,0)</f>
        <v>Camden</v>
      </c>
      <c r="F105" s="151">
        <v>22</v>
      </c>
      <c r="G105" s="151">
        <v>12</v>
      </c>
      <c r="H105" s="151">
        <v>0</v>
      </c>
      <c r="I105" s="151">
        <v>0</v>
      </c>
      <c r="J105" s="151">
        <v>0</v>
      </c>
      <c r="K105" s="151">
        <v>0</v>
      </c>
      <c r="L105" s="151">
        <v>0</v>
      </c>
    </row>
    <row r="106" spans="1:12" ht="25.5">
      <c r="A106" s="318"/>
      <c r="B106" s="315"/>
      <c r="C106" s="188" t="s">
        <v>532</v>
      </c>
      <c r="D106" s="188" t="s">
        <v>532</v>
      </c>
      <c r="E106" s="213" t="str">
        <f>VLOOKUP(D106,'Name Merge'!$B:$C,2,0)</f>
        <v>City and County of the City of London</v>
      </c>
      <c r="F106" s="151">
        <v>1</v>
      </c>
      <c r="G106" s="151">
        <v>3</v>
      </c>
      <c r="H106" s="151">
        <v>3</v>
      </c>
      <c r="I106" s="151">
        <v>0</v>
      </c>
      <c r="J106" s="151">
        <v>0</v>
      </c>
      <c r="K106" s="151">
        <v>0</v>
      </c>
      <c r="L106" s="151">
        <v>0</v>
      </c>
    </row>
    <row r="107" spans="1:12">
      <c r="A107" s="318"/>
      <c r="B107" s="315"/>
      <c r="C107" s="188" t="s">
        <v>132</v>
      </c>
      <c r="D107" s="188" t="s">
        <v>132</v>
      </c>
      <c r="E107" s="213" t="str">
        <f>VLOOKUP(D107,'Name Merge'!$B:$C,2,0)</f>
        <v>Croydon</v>
      </c>
      <c r="F107" s="151">
        <v>6</v>
      </c>
      <c r="G107" s="151">
        <v>5</v>
      </c>
      <c r="H107" s="151">
        <v>2</v>
      </c>
      <c r="I107" s="151">
        <v>0</v>
      </c>
      <c r="J107" s="151">
        <v>0</v>
      </c>
      <c r="K107" s="151">
        <v>0</v>
      </c>
      <c r="L107" s="151">
        <v>1</v>
      </c>
    </row>
    <row r="108" spans="1:12">
      <c r="A108" s="318"/>
      <c r="B108" s="315"/>
      <c r="C108" s="188" t="s">
        <v>133</v>
      </c>
      <c r="D108" s="188" t="s">
        <v>133</v>
      </c>
      <c r="E108" s="213" t="str">
        <f>VLOOKUP(D108,'Name Merge'!$B:$C,2,0)</f>
        <v>Ealing</v>
      </c>
      <c r="F108" s="151">
        <v>9</v>
      </c>
      <c r="G108" s="151">
        <v>1</v>
      </c>
      <c r="H108" s="151">
        <v>2</v>
      </c>
      <c r="I108" s="151">
        <v>0</v>
      </c>
      <c r="J108" s="151">
        <v>0</v>
      </c>
      <c r="K108" s="151">
        <v>0</v>
      </c>
      <c r="L108" s="151">
        <v>5</v>
      </c>
    </row>
    <row r="109" spans="1:12">
      <c r="A109" s="318"/>
      <c r="B109" s="315"/>
      <c r="C109" s="188" t="s">
        <v>134</v>
      </c>
      <c r="D109" s="188" t="s">
        <v>134</v>
      </c>
      <c r="E109" s="213" t="str">
        <f>VLOOKUP(D109,'Name Merge'!$B:$C,2,0)</f>
        <v>Enfield</v>
      </c>
      <c r="F109" s="151">
        <v>9</v>
      </c>
      <c r="G109" s="151">
        <v>2</v>
      </c>
      <c r="H109" s="151">
        <v>0</v>
      </c>
      <c r="I109" s="151">
        <v>3</v>
      </c>
      <c r="J109" s="151">
        <v>0</v>
      </c>
      <c r="K109" s="151">
        <v>0</v>
      </c>
      <c r="L109" s="151">
        <v>2</v>
      </c>
    </row>
    <row r="110" spans="1:12">
      <c r="A110" s="318"/>
      <c r="B110" s="315"/>
      <c r="C110" s="188" t="s">
        <v>135</v>
      </c>
      <c r="D110" s="188" t="s">
        <v>135</v>
      </c>
      <c r="E110" s="213" t="str">
        <f>VLOOKUP(D110,'Name Merge'!$B:$C,2,0)</f>
        <v>Greenwich</v>
      </c>
      <c r="F110" s="151">
        <v>18</v>
      </c>
      <c r="G110" s="151">
        <v>1</v>
      </c>
      <c r="H110" s="151">
        <v>0</v>
      </c>
      <c r="I110" s="151">
        <v>0</v>
      </c>
      <c r="J110" s="151">
        <v>0</v>
      </c>
      <c r="K110" s="151">
        <v>0</v>
      </c>
      <c r="L110" s="151">
        <v>4</v>
      </c>
    </row>
    <row r="111" spans="1:12">
      <c r="A111" s="318"/>
      <c r="B111" s="315"/>
      <c r="C111" s="188" t="s">
        <v>136</v>
      </c>
      <c r="D111" s="188" t="s">
        <v>136</v>
      </c>
      <c r="E111" s="213" t="str">
        <f>VLOOKUP(D111,'Name Merge'!$B:$C,2,0)</f>
        <v>Hackney</v>
      </c>
      <c r="F111" s="151">
        <v>20</v>
      </c>
      <c r="G111" s="151">
        <v>8</v>
      </c>
      <c r="H111" s="151">
        <v>0</v>
      </c>
      <c r="I111" s="151">
        <v>1</v>
      </c>
      <c r="J111" s="151">
        <v>0</v>
      </c>
      <c r="K111" s="151">
        <v>0</v>
      </c>
      <c r="L111" s="151">
        <v>2</v>
      </c>
    </row>
    <row r="112" spans="1:12">
      <c r="A112" s="318"/>
      <c r="B112" s="315"/>
      <c r="C112" s="188" t="s">
        <v>137</v>
      </c>
      <c r="D112" s="188" t="s">
        <v>137</v>
      </c>
      <c r="E112" s="213" t="str">
        <f>VLOOKUP(D112,'Name Merge'!$B:$C,2,0)</f>
        <v>Hammersmith and Fulham</v>
      </c>
      <c r="F112" s="151">
        <v>10</v>
      </c>
      <c r="G112" s="151">
        <v>2</v>
      </c>
      <c r="H112" s="151">
        <v>0</v>
      </c>
      <c r="I112" s="151">
        <v>0</v>
      </c>
      <c r="J112" s="151">
        <v>0</v>
      </c>
      <c r="K112" s="151">
        <v>0</v>
      </c>
      <c r="L112" s="151">
        <v>1</v>
      </c>
    </row>
    <row r="113" spans="1:12">
      <c r="A113" s="318"/>
      <c r="B113" s="315"/>
      <c r="C113" s="188" t="s">
        <v>138</v>
      </c>
      <c r="D113" s="188" t="s">
        <v>138</v>
      </c>
      <c r="E113" s="213" t="str">
        <f>VLOOKUP(D113,'Name Merge'!$B:$C,2,0)</f>
        <v>Haringey</v>
      </c>
      <c r="F113" s="151">
        <v>13</v>
      </c>
      <c r="G113" s="151">
        <v>3</v>
      </c>
      <c r="H113" s="151">
        <v>0</v>
      </c>
      <c r="I113" s="151">
        <v>0</v>
      </c>
      <c r="J113" s="151">
        <v>0</v>
      </c>
      <c r="K113" s="151">
        <v>0</v>
      </c>
      <c r="L113" s="151">
        <v>5</v>
      </c>
    </row>
    <row r="114" spans="1:12">
      <c r="A114" s="318"/>
      <c r="B114" s="315"/>
      <c r="C114" s="188" t="s">
        <v>139</v>
      </c>
      <c r="D114" s="188" t="s">
        <v>139</v>
      </c>
      <c r="E114" s="213" t="str">
        <f>VLOOKUP(D114,'Name Merge'!$B:$C,2,0)</f>
        <v>Harrow</v>
      </c>
      <c r="F114" s="151">
        <v>8</v>
      </c>
      <c r="G114" s="151">
        <v>1</v>
      </c>
      <c r="H114" s="151">
        <v>5</v>
      </c>
      <c r="I114" s="151">
        <v>1</v>
      </c>
      <c r="J114" s="151">
        <v>0</v>
      </c>
      <c r="K114" s="151">
        <v>0</v>
      </c>
      <c r="L114" s="151">
        <v>0</v>
      </c>
    </row>
    <row r="115" spans="1:12">
      <c r="A115" s="318"/>
      <c r="B115" s="315"/>
      <c r="C115" s="188" t="s">
        <v>140</v>
      </c>
      <c r="D115" s="188" t="s">
        <v>140</v>
      </c>
      <c r="E115" s="213" t="str">
        <f>VLOOKUP(D115,'Name Merge'!$B:$C,2,0)</f>
        <v>Havering</v>
      </c>
      <c r="F115" s="151">
        <v>8</v>
      </c>
      <c r="G115" s="151">
        <v>0</v>
      </c>
      <c r="H115" s="151">
        <v>1</v>
      </c>
      <c r="I115" s="151">
        <v>0</v>
      </c>
      <c r="J115" s="151">
        <v>0</v>
      </c>
      <c r="K115" s="151">
        <v>0</v>
      </c>
      <c r="L115" s="151">
        <v>1</v>
      </c>
    </row>
    <row r="116" spans="1:12">
      <c r="A116" s="318"/>
      <c r="B116" s="315"/>
      <c r="C116" s="188" t="s">
        <v>141</v>
      </c>
      <c r="D116" s="188" t="s">
        <v>141</v>
      </c>
      <c r="E116" s="213" t="str">
        <f>VLOOKUP(D116,'Name Merge'!$B:$C,2,0)</f>
        <v>Hillingdon</v>
      </c>
      <c r="F116" s="151">
        <v>28</v>
      </c>
      <c r="G116" s="151">
        <v>1</v>
      </c>
      <c r="H116" s="151">
        <v>2</v>
      </c>
      <c r="I116" s="151">
        <v>0</v>
      </c>
      <c r="J116" s="151">
        <v>0</v>
      </c>
      <c r="K116" s="151">
        <v>0</v>
      </c>
      <c r="L116" s="151">
        <v>9</v>
      </c>
    </row>
    <row r="117" spans="1:12">
      <c r="A117" s="318"/>
      <c r="B117" s="315"/>
      <c r="C117" s="188" t="s">
        <v>142</v>
      </c>
      <c r="D117" s="188" t="s">
        <v>142</v>
      </c>
      <c r="E117" s="213" t="str">
        <f>VLOOKUP(D117,'Name Merge'!$B:$C,2,0)</f>
        <v>Hounslow</v>
      </c>
      <c r="F117" s="151">
        <v>19</v>
      </c>
      <c r="G117" s="151">
        <v>0</v>
      </c>
      <c r="H117" s="151">
        <v>2</v>
      </c>
      <c r="I117" s="151">
        <v>1</v>
      </c>
      <c r="J117" s="151">
        <v>0</v>
      </c>
      <c r="K117" s="151">
        <v>0</v>
      </c>
      <c r="L117" s="151">
        <v>2</v>
      </c>
    </row>
    <row r="118" spans="1:12">
      <c r="A118" s="318"/>
      <c r="B118" s="315"/>
      <c r="C118" s="188" t="s">
        <v>143</v>
      </c>
      <c r="D118" s="188" t="s">
        <v>143</v>
      </c>
      <c r="E118" s="213" t="str">
        <f>VLOOKUP(D118,'Name Merge'!$B:$C,2,0)</f>
        <v>Islington</v>
      </c>
      <c r="F118" s="151">
        <v>13</v>
      </c>
      <c r="G118" s="151">
        <v>10</v>
      </c>
      <c r="H118" s="151">
        <v>0</v>
      </c>
      <c r="I118" s="151">
        <v>0</v>
      </c>
      <c r="J118" s="151">
        <v>0</v>
      </c>
      <c r="K118" s="151">
        <v>0</v>
      </c>
      <c r="L118" s="151">
        <v>11</v>
      </c>
    </row>
    <row r="119" spans="1:12">
      <c r="A119" s="318"/>
      <c r="B119" s="315"/>
      <c r="C119" s="188" t="s">
        <v>144</v>
      </c>
      <c r="D119" s="188" t="s">
        <v>144</v>
      </c>
      <c r="E119" s="213" t="str">
        <f>VLOOKUP(D119,'Name Merge'!$B:$C,2,0)</f>
        <v>Kensington and Chelsea</v>
      </c>
      <c r="F119" s="151">
        <v>37</v>
      </c>
      <c r="G119" s="151">
        <v>4</v>
      </c>
      <c r="H119" s="151">
        <v>0</v>
      </c>
      <c r="I119" s="151">
        <v>1</v>
      </c>
      <c r="J119" s="151">
        <v>0</v>
      </c>
      <c r="K119" s="151">
        <v>0</v>
      </c>
      <c r="L119" s="151">
        <v>1</v>
      </c>
    </row>
    <row r="120" spans="1:12">
      <c r="A120" s="318"/>
      <c r="B120" s="315"/>
      <c r="C120" s="188" t="s">
        <v>145</v>
      </c>
      <c r="D120" s="188" t="s">
        <v>145</v>
      </c>
      <c r="E120" s="213" t="str">
        <f>VLOOKUP(D120,'Name Merge'!$B:$C,2,0)</f>
        <v>Kingston upon Thames</v>
      </c>
      <c r="F120" s="151">
        <v>4</v>
      </c>
      <c r="G120" s="151">
        <v>1</v>
      </c>
      <c r="H120" s="151">
        <v>0</v>
      </c>
      <c r="I120" s="151">
        <v>0</v>
      </c>
      <c r="J120" s="151">
        <v>0</v>
      </c>
      <c r="K120" s="151">
        <v>0</v>
      </c>
      <c r="L120" s="151">
        <v>3</v>
      </c>
    </row>
    <row r="121" spans="1:12">
      <c r="A121" s="318"/>
      <c r="B121" s="315"/>
      <c r="C121" s="188" t="s">
        <v>146</v>
      </c>
      <c r="D121" s="188" t="s">
        <v>146</v>
      </c>
      <c r="E121" s="213" t="str">
        <f>VLOOKUP(D121,'Name Merge'!$B:$C,2,0)</f>
        <v>Lambeth</v>
      </c>
      <c r="F121" s="151">
        <v>36</v>
      </c>
      <c r="G121" s="151">
        <v>1</v>
      </c>
      <c r="H121" s="151">
        <v>0</v>
      </c>
      <c r="I121" s="151">
        <v>0</v>
      </c>
      <c r="J121" s="151">
        <v>0</v>
      </c>
      <c r="K121" s="151">
        <v>0</v>
      </c>
      <c r="L121" s="151">
        <v>3</v>
      </c>
    </row>
    <row r="122" spans="1:12">
      <c r="A122" s="318"/>
      <c r="B122" s="315"/>
      <c r="C122" s="188" t="s">
        <v>147</v>
      </c>
      <c r="D122" s="188" t="s">
        <v>147</v>
      </c>
      <c r="E122" s="213" t="str">
        <f>VLOOKUP(D122,'Name Merge'!$B:$C,2,0)</f>
        <v>Lewisham</v>
      </c>
      <c r="F122" s="151">
        <v>16</v>
      </c>
      <c r="G122" s="151">
        <v>2</v>
      </c>
      <c r="H122" s="151">
        <v>0</v>
      </c>
      <c r="I122" s="151">
        <v>0</v>
      </c>
      <c r="J122" s="151">
        <v>0</v>
      </c>
      <c r="K122" s="151">
        <v>0</v>
      </c>
      <c r="L122" s="151">
        <v>1</v>
      </c>
    </row>
    <row r="123" spans="1:12">
      <c r="A123" s="318"/>
      <c r="B123" s="315"/>
      <c r="C123" s="188" t="s">
        <v>861</v>
      </c>
      <c r="D123" s="188" t="s">
        <v>861</v>
      </c>
      <c r="E123" s="213" t="e">
        <f>VLOOKUP(D123,'Name Merge'!$B:$C,2,0)</f>
        <v>#N/A</v>
      </c>
      <c r="F123" s="151">
        <v>6</v>
      </c>
      <c r="G123" s="151">
        <v>0</v>
      </c>
      <c r="H123" s="151">
        <v>0</v>
      </c>
      <c r="I123" s="151">
        <v>0</v>
      </c>
      <c r="J123" s="151">
        <v>0</v>
      </c>
      <c r="K123" s="151">
        <v>0</v>
      </c>
      <c r="L123" s="151">
        <v>2</v>
      </c>
    </row>
    <row r="124" spans="1:12">
      <c r="A124" s="318"/>
      <c r="B124" s="315"/>
      <c r="C124" s="188" t="s">
        <v>148</v>
      </c>
      <c r="D124" s="188" t="s">
        <v>148</v>
      </c>
      <c r="E124" s="213" t="str">
        <f>VLOOKUP(D124,'Name Merge'!$B:$C,2,0)</f>
        <v>Merton</v>
      </c>
      <c r="F124" s="151">
        <v>15</v>
      </c>
      <c r="G124" s="151">
        <v>0</v>
      </c>
      <c r="H124" s="151">
        <v>1</v>
      </c>
      <c r="I124" s="151">
        <v>1</v>
      </c>
      <c r="J124" s="151">
        <v>0</v>
      </c>
      <c r="K124" s="151">
        <v>0</v>
      </c>
      <c r="L124" s="151">
        <v>6</v>
      </c>
    </row>
    <row r="125" spans="1:12">
      <c r="A125" s="318"/>
      <c r="B125" s="315"/>
      <c r="C125" s="188" t="s">
        <v>149</v>
      </c>
      <c r="D125" s="188" t="s">
        <v>149</v>
      </c>
      <c r="E125" s="213" t="str">
        <f>VLOOKUP(D125,'Name Merge'!$B:$C,2,0)</f>
        <v>Newham</v>
      </c>
      <c r="F125" s="151">
        <v>13</v>
      </c>
      <c r="G125" s="151">
        <v>0</v>
      </c>
      <c r="H125" s="151">
        <v>0</v>
      </c>
      <c r="I125" s="151">
        <v>0</v>
      </c>
      <c r="J125" s="151">
        <v>0</v>
      </c>
      <c r="K125" s="151">
        <v>0</v>
      </c>
      <c r="L125" s="151">
        <v>0</v>
      </c>
    </row>
    <row r="126" spans="1:12">
      <c r="A126" s="318"/>
      <c r="B126" s="315"/>
      <c r="C126" s="188" t="s">
        <v>862</v>
      </c>
      <c r="D126" s="188" t="s">
        <v>862</v>
      </c>
      <c r="E126" s="213" t="e">
        <f>VLOOKUP(D126,'Name Merge'!$B:$C,2,0)</f>
        <v>#N/A</v>
      </c>
      <c r="F126" s="151">
        <v>0</v>
      </c>
      <c r="G126" s="151">
        <v>0</v>
      </c>
      <c r="H126" s="151">
        <v>0</v>
      </c>
      <c r="I126" s="151">
        <v>0</v>
      </c>
      <c r="J126" s="151">
        <v>0</v>
      </c>
      <c r="K126" s="151">
        <v>0</v>
      </c>
      <c r="L126" s="151">
        <v>0</v>
      </c>
    </row>
    <row r="127" spans="1:12">
      <c r="A127" s="318"/>
      <c r="B127" s="315"/>
      <c r="C127" s="188" t="s">
        <v>150</v>
      </c>
      <c r="D127" s="188" t="s">
        <v>150</v>
      </c>
      <c r="E127" s="213" t="str">
        <f>VLOOKUP(D127,'Name Merge'!$B:$C,2,0)</f>
        <v>Redbridge</v>
      </c>
      <c r="F127" s="151">
        <v>5</v>
      </c>
      <c r="G127" s="151">
        <v>1</v>
      </c>
      <c r="H127" s="151">
        <v>0</v>
      </c>
      <c r="I127" s="151">
        <v>1</v>
      </c>
      <c r="J127" s="151">
        <v>0</v>
      </c>
      <c r="K127" s="151">
        <v>0</v>
      </c>
      <c r="L127" s="151">
        <v>3</v>
      </c>
    </row>
    <row r="128" spans="1:12">
      <c r="A128" s="318"/>
      <c r="B128" s="315"/>
      <c r="C128" s="188" t="s">
        <v>151</v>
      </c>
      <c r="D128" s="188" t="s">
        <v>151</v>
      </c>
      <c r="E128" s="213" t="str">
        <f>VLOOKUP(D128,'Name Merge'!$B:$C,2,0)</f>
        <v>Richmond upon Thames</v>
      </c>
      <c r="F128" s="151">
        <v>14</v>
      </c>
      <c r="G128" s="151">
        <v>1</v>
      </c>
      <c r="H128" s="151">
        <v>0</v>
      </c>
      <c r="I128" s="151">
        <v>0</v>
      </c>
      <c r="J128" s="151">
        <v>0</v>
      </c>
      <c r="K128" s="151">
        <v>0</v>
      </c>
      <c r="L128" s="151">
        <v>1</v>
      </c>
    </row>
    <row r="129" spans="1:12">
      <c r="A129" s="318"/>
      <c r="B129" s="315"/>
      <c r="C129" s="188" t="s">
        <v>152</v>
      </c>
      <c r="D129" s="188" t="s">
        <v>152</v>
      </c>
      <c r="E129" s="213" t="str">
        <f>VLOOKUP(D129,'Name Merge'!$B:$C,2,0)</f>
        <v>Southwark</v>
      </c>
      <c r="F129" s="151">
        <v>30</v>
      </c>
      <c r="G129" s="151">
        <v>5</v>
      </c>
      <c r="H129" s="151">
        <v>2</v>
      </c>
      <c r="I129" s="151">
        <v>1</v>
      </c>
      <c r="J129" s="151">
        <v>0</v>
      </c>
      <c r="K129" s="151">
        <v>0</v>
      </c>
      <c r="L129" s="151">
        <v>2</v>
      </c>
    </row>
    <row r="130" spans="1:12">
      <c r="A130" s="318"/>
      <c r="B130" s="315"/>
      <c r="C130" s="188" t="s">
        <v>153</v>
      </c>
      <c r="D130" s="188" t="s">
        <v>153</v>
      </c>
      <c r="E130" s="213" t="str">
        <f>VLOOKUP(D130,'Name Merge'!$B:$C,2,0)</f>
        <v>Sutton</v>
      </c>
      <c r="F130" s="151">
        <v>5</v>
      </c>
      <c r="G130" s="151">
        <v>0</v>
      </c>
      <c r="H130" s="151">
        <v>0</v>
      </c>
      <c r="I130" s="151">
        <v>0</v>
      </c>
      <c r="J130" s="151">
        <v>0</v>
      </c>
      <c r="K130" s="151">
        <v>0</v>
      </c>
      <c r="L130" s="151">
        <v>1</v>
      </c>
    </row>
    <row r="131" spans="1:12">
      <c r="A131" s="318"/>
      <c r="B131" s="315"/>
      <c r="C131" s="188" t="s">
        <v>154</v>
      </c>
      <c r="D131" s="188" t="s">
        <v>154</v>
      </c>
      <c r="E131" s="213" t="str">
        <f>VLOOKUP(D131,'Name Merge'!$B:$C,2,0)</f>
        <v>Tower Hamlets</v>
      </c>
      <c r="F131" s="151">
        <v>24</v>
      </c>
      <c r="G131" s="151">
        <v>7</v>
      </c>
      <c r="H131" s="151">
        <v>1</v>
      </c>
      <c r="I131" s="151">
        <v>0</v>
      </c>
      <c r="J131" s="151">
        <v>0</v>
      </c>
      <c r="K131" s="151">
        <v>0</v>
      </c>
      <c r="L131" s="151">
        <v>5</v>
      </c>
    </row>
    <row r="132" spans="1:12">
      <c r="A132" s="318"/>
      <c r="B132" s="315"/>
      <c r="C132" s="188" t="s">
        <v>155</v>
      </c>
      <c r="D132" s="188" t="s">
        <v>155</v>
      </c>
      <c r="E132" s="213" t="str">
        <f>VLOOKUP(D132,'Name Merge'!$B:$C,2,0)</f>
        <v>Waltham Forest</v>
      </c>
      <c r="F132" s="151">
        <v>10</v>
      </c>
      <c r="G132" s="151">
        <v>5</v>
      </c>
      <c r="H132" s="151">
        <v>0</v>
      </c>
      <c r="I132" s="151">
        <v>0</v>
      </c>
      <c r="J132" s="151">
        <v>0</v>
      </c>
      <c r="K132" s="151">
        <v>0</v>
      </c>
      <c r="L132" s="151">
        <v>0</v>
      </c>
    </row>
    <row r="133" spans="1:12">
      <c r="A133" s="318"/>
      <c r="B133" s="315"/>
      <c r="C133" s="188" t="s">
        <v>156</v>
      </c>
      <c r="D133" s="188" t="s">
        <v>156</v>
      </c>
      <c r="E133" s="213" t="str">
        <f>VLOOKUP(D133,'Name Merge'!$B:$C,2,0)</f>
        <v>Wandsworth</v>
      </c>
      <c r="F133" s="151">
        <v>14</v>
      </c>
      <c r="G133" s="151">
        <v>0</v>
      </c>
      <c r="H133" s="151">
        <v>0</v>
      </c>
      <c r="I133" s="151">
        <v>0</v>
      </c>
      <c r="J133" s="151">
        <v>0</v>
      </c>
      <c r="K133" s="151">
        <v>0</v>
      </c>
      <c r="L133" s="151">
        <v>0</v>
      </c>
    </row>
    <row r="134" spans="1:12">
      <c r="A134" s="319"/>
      <c r="B134" s="316"/>
      <c r="C134" s="188" t="s">
        <v>863</v>
      </c>
      <c r="D134" s="188" t="s">
        <v>533</v>
      </c>
      <c r="E134" s="213" t="str">
        <f>VLOOKUP(D134,'Name Merge'!$B:$C,2,0)</f>
        <v>City of Westminster</v>
      </c>
      <c r="F134" s="151">
        <v>13</v>
      </c>
      <c r="G134" s="151">
        <v>7</v>
      </c>
      <c r="H134" s="151">
        <v>0</v>
      </c>
      <c r="I134" s="151">
        <v>0</v>
      </c>
      <c r="J134" s="151">
        <v>0</v>
      </c>
      <c r="K134" s="151">
        <v>0</v>
      </c>
      <c r="L134" s="151">
        <v>0</v>
      </c>
    </row>
    <row r="135" spans="1:12" ht="15.75" thickBot="1">
      <c r="A135" s="130"/>
      <c r="B135" s="182"/>
      <c r="C135" s="183" t="s">
        <v>847</v>
      </c>
      <c r="D135" s="183" t="s">
        <v>847</v>
      </c>
      <c r="E135" s="213" t="e">
        <f>VLOOKUP(D135,'Name Merge'!$B:$C,2,0)</f>
        <v>#N/A</v>
      </c>
      <c r="F135" s="131">
        <v>461</v>
      </c>
      <c r="G135" s="131">
        <v>88</v>
      </c>
      <c r="H135" s="131">
        <v>26</v>
      </c>
      <c r="I135" s="131">
        <v>11</v>
      </c>
      <c r="J135" s="131">
        <v>0</v>
      </c>
      <c r="K135" s="131">
        <v>0</v>
      </c>
      <c r="L135" s="131">
        <v>74</v>
      </c>
    </row>
    <row r="136" spans="1:12" ht="51">
      <c r="A136" s="140" t="s">
        <v>830</v>
      </c>
      <c r="B136" s="141" t="s">
        <v>831</v>
      </c>
      <c r="C136" s="141" t="s">
        <v>832</v>
      </c>
      <c r="D136" s="141" t="s">
        <v>832</v>
      </c>
      <c r="E136" s="213" t="e">
        <f>VLOOKUP(D136,'Name Merge'!$B:$C,2,0)</f>
        <v>#N/A</v>
      </c>
      <c r="F136" s="149" t="s">
        <v>455</v>
      </c>
      <c r="G136" s="149" t="s">
        <v>456</v>
      </c>
      <c r="H136" s="149" t="s">
        <v>457</v>
      </c>
      <c r="I136" s="149" t="s">
        <v>458</v>
      </c>
      <c r="J136" s="149" t="s">
        <v>459</v>
      </c>
      <c r="K136" s="149" t="s">
        <v>460</v>
      </c>
      <c r="L136" s="127" t="s">
        <v>833</v>
      </c>
    </row>
    <row r="137" spans="1:12">
      <c r="A137" s="333" t="s">
        <v>466</v>
      </c>
      <c r="B137" s="178" t="s">
        <v>864</v>
      </c>
      <c r="C137" s="180" t="s">
        <v>864</v>
      </c>
      <c r="D137" s="180" t="s">
        <v>988</v>
      </c>
      <c r="E137" s="213" t="str">
        <f>VLOOKUP(D137,'Name Merge'!$B:$C,2,0)</f>
        <v>County Durham</v>
      </c>
      <c r="F137" s="151">
        <v>25</v>
      </c>
      <c r="G137" s="151">
        <v>6</v>
      </c>
      <c r="H137" s="151">
        <v>22</v>
      </c>
      <c r="I137" s="151">
        <v>1</v>
      </c>
      <c r="J137" s="151">
        <v>0</v>
      </c>
      <c r="K137" s="151">
        <v>0</v>
      </c>
      <c r="L137" s="151">
        <v>9</v>
      </c>
    </row>
    <row r="138" spans="1:12">
      <c r="A138" s="334"/>
      <c r="B138" s="178" t="s">
        <v>865</v>
      </c>
      <c r="C138" s="180" t="s">
        <v>865</v>
      </c>
      <c r="D138" s="180" t="s">
        <v>171</v>
      </c>
      <c r="E138" s="213" t="str">
        <f>VLOOKUP(D138,'Name Merge'!$B:$C,2,0)</f>
        <v>Northumberland</v>
      </c>
      <c r="F138" s="151">
        <v>31</v>
      </c>
      <c r="G138" s="151">
        <v>7</v>
      </c>
      <c r="H138" s="151">
        <v>52</v>
      </c>
      <c r="I138" s="151">
        <v>2</v>
      </c>
      <c r="J138" s="151">
        <v>0</v>
      </c>
      <c r="K138" s="151">
        <v>0</v>
      </c>
      <c r="L138" s="151">
        <v>2</v>
      </c>
    </row>
    <row r="139" spans="1:12">
      <c r="A139" s="334"/>
      <c r="B139" s="189" t="s">
        <v>867</v>
      </c>
      <c r="C139" s="190" t="s">
        <v>867</v>
      </c>
      <c r="D139" s="190" t="s">
        <v>866</v>
      </c>
      <c r="E139" s="213" t="e">
        <f>VLOOKUP(D139,'Name Merge'!$B:$C,2,0)</f>
        <v>#N/A</v>
      </c>
      <c r="F139" s="151">
        <v>2</v>
      </c>
      <c r="G139" s="151">
        <v>0</v>
      </c>
      <c r="H139" s="151">
        <v>46</v>
      </c>
      <c r="I139" s="151">
        <v>0</v>
      </c>
      <c r="J139" s="151">
        <v>0</v>
      </c>
      <c r="K139" s="151">
        <v>0</v>
      </c>
      <c r="L139" s="151">
        <v>0</v>
      </c>
    </row>
    <row r="140" spans="1:12">
      <c r="A140" s="334"/>
      <c r="B140" s="305" t="s">
        <v>871</v>
      </c>
      <c r="C140" s="180" t="s">
        <v>868</v>
      </c>
      <c r="D140" s="180" t="s">
        <v>160</v>
      </c>
      <c r="E140" s="213" t="str">
        <f>VLOOKUP(D140,'Name Merge'!$B:$C,2,0)</f>
        <v>Darlington</v>
      </c>
      <c r="F140" s="151">
        <v>2</v>
      </c>
      <c r="G140" s="151">
        <v>2</v>
      </c>
      <c r="H140" s="151">
        <v>1</v>
      </c>
      <c r="I140" s="151">
        <v>0</v>
      </c>
      <c r="J140" s="151">
        <v>0</v>
      </c>
      <c r="K140" s="151">
        <v>0</v>
      </c>
      <c r="L140" s="151">
        <v>3</v>
      </c>
    </row>
    <row r="141" spans="1:12">
      <c r="A141" s="334"/>
      <c r="B141" s="306"/>
      <c r="C141" s="180" t="s">
        <v>869</v>
      </c>
      <c r="D141" s="180" t="s">
        <v>164</v>
      </c>
      <c r="E141" s="213" t="str">
        <f>VLOOKUP(D141,'Name Merge'!$B:$C,2,0)</f>
        <v>Hartlepool</v>
      </c>
      <c r="F141" s="151">
        <v>0</v>
      </c>
      <c r="G141" s="151">
        <v>2</v>
      </c>
      <c r="H141" s="151">
        <v>2</v>
      </c>
      <c r="I141" s="151">
        <v>0</v>
      </c>
      <c r="J141" s="151">
        <v>0</v>
      </c>
      <c r="K141" s="151">
        <v>0</v>
      </c>
      <c r="L141" s="151">
        <v>4</v>
      </c>
    </row>
    <row r="142" spans="1:12">
      <c r="A142" s="334"/>
      <c r="B142" s="306"/>
      <c r="C142" s="180" t="s">
        <v>870</v>
      </c>
      <c r="D142" s="180" t="s">
        <v>166</v>
      </c>
      <c r="E142" s="213" t="str">
        <f>VLOOKUP(D142,'Name Merge'!$B:$C,2,0)</f>
        <v>Middlesbrough</v>
      </c>
      <c r="F142" s="151">
        <v>0</v>
      </c>
      <c r="G142" s="151">
        <v>0</v>
      </c>
      <c r="H142" s="151">
        <v>0</v>
      </c>
      <c r="I142" s="151">
        <v>0</v>
      </c>
      <c r="J142" s="151">
        <v>0</v>
      </c>
      <c r="K142" s="151">
        <v>0</v>
      </c>
      <c r="L142" s="151">
        <v>2</v>
      </c>
    </row>
    <row r="143" spans="1:12">
      <c r="A143" s="334"/>
      <c r="B143" s="306"/>
      <c r="C143" s="186" t="s">
        <v>873</v>
      </c>
      <c r="D143" s="186" t="s">
        <v>872</v>
      </c>
      <c r="E143" s="213" t="e">
        <f>VLOOKUP(D143,'Name Merge'!$B:$C,2,0)</f>
        <v>#N/A</v>
      </c>
      <c r="F143" s="151">
        <v>0</v>
      </c>
      <c r="G143" s="151">
        <v>0</v>
      </c>
      <c r="H143" s="151">
        <v>2</v>
      </c>
      <c r="I143" s="151">
        <v>0</v>
      </c>
      <c r="J143" s="151">
        <v>0</v>
      </c>
      <c r="K143" s="151">
        <v>0</v>
      </c>
      <c r="L143" s="151">
        <v>0</v>
      </c>
    </row>
    <row r="144" spans="1:12">
      <c r="A144" s="334"/>
      <c r="B144" s="306"/>
      <c r="C144" s="192" t="s">
        <v>874</v>
      </c>
      <c r="D144" s="15" t="s">
        <v>556</v>
      </c>
      <c r="E144" s="213" t="str">
        <f>VLOOKUP(D144,'Name Merge'!$B:$C,2,0)</f>
        <v>Redcar and Cleveland</v>
      </c>
      <c r="F144" s="151">
        <v>5</v>
      </c>
      <c r="G144" s="151">
        <v>2</v>
      </c>
      <c r="H144" s="151">
        <v>3</v>
      </c>
      <c r="I144" s="151">
        <v>1</v>
      </c>
      <c r="J144" s="151">
        <v>0</v>
      </c>
      <c r="K144" s="151">
        <v>0</v>
      </c>
      <c r="L144" s="151">
        <v>3</v>
      </c>
    </row>
    <row r="145" spans="1:12">
      <c r="A145" s="334"/>
      <c r="B145" s="307"/>
      <c r="C145" s="180" t="s">
        <v>875</v>
      </c>
      <c r="D145" s="180" t="s">
        <v>177</v>
      </c>
      <c r="E145" s="213" t="str">
        <f>VLOOKUP(D145,'Name Merge'!$B:$C,2,0)</f>
        <v>Stockton-on-Tees</v>
      </c>
      <c r="F145" s="151">
        <v>2</v>
      </c>
      <c r="G145" s="151">
        <v>0</v>
      </c>
      <c r="H145" s="151">
        <v>0</v>
      </c>
      <c r="I145" s="151">
        <v>0</v>
      </c>
      <c r="J145" s="151">
        <v>0</v>
      </c>
      <c r="K145" s="151">
        <v>0</v>
      </c>
      <c r="L145" s="151">
        <v>0</v>
      </c>
    </row>
    <row r="146" spans="1:12">
      <c r="A146" s="334"/>
      <c r="B146" s="305" t="s">
        <v>876</v>
      </c>
      <c r="C146" s="180" t="s">
        <v>162</v>
      </c>
      <c r="D146" s="180" t="s">
        <v>162</v>
      </c>
      <c r="E146" s="213" t="str">
        <f>VLOOKUP(D146,'Name Merge'!$B:$C,2,0)</f>
        <v>Gateshead</v>
      </c>
      <c r="F146" s="151">
        <v>6</v>
      </c>
      <c r="G146" s="151">
        <v>1</v>
      </c>
      <c r="H146" s="151">
        <v>2</v>
      </c>
      <c r="I146" s="151">
        <v>0</v>
      </c>
      <c r="J146" s="151">
        <v>0</v>
      </c>
      <c r="K146" s="151">
        <v>0</v>
      </c>
      <c r="L146" s="151">
        <v>1</v>
      </c>
    </row>
    <row r="147" spans="1:12">
      <c r="A147" s="334"/>
      <c r="B147" s="306"/>
      <c r="C147" s="180" t="s">
        <v>168</v>
      </c>
      <c r="D147" s="180" t="s">
        <v>168</v>
      </c>
      <c r="E147" s="213" t="str">
        <f>VLOOKUP(D147,'Name Merge'!$B:$C,2,0)</f>
        <v>Newcastle upon Tyne</v>
      </c>
      <c r="F147" s="151">
        <v>6</v>
      </c>
      <c r="G147" s="151">
        <v>5</v>
      </c>
      <c r="H147" s="151">
        <v>2</v>
      </c>
      <c r="I147" s="151">
        <v>2</v>
      </c>
      <c r="J147" s="151">
        <v>0</v>
      </c>
      <c r="K147" s="151">
        <v>0</v>
      </c>
      <c r="L147" s="151">
        <v>0</v>
      </c>
    </row>
    <row r="148" spans="1:12" ht="26.25">
      <c r="A148" s="334"/>
      <c r="B148" s="306"/>
      <c r="C148" s="193" t="s">
        <v>877</v>
      </c>
      <c r="D148" s="193" t="s">
        <v>877</v>
      </c>
      <c r="E148" s="213" t="e">
        <f>VLOOKUP(D148,'Name Merge'!$B:$C,2,0)</f>
        <v>#N/A</v>
      </c>
      <c r="F148" s="151">
        <v>0</v>
      </c>
      <c r="G148" s="151">
        <v>0</v>
      </c>
      <c r="H148" s="151">
        <v>0</v>
      </c>
      <c r="I148" s="151">
        <v>0</v>
      </c>
      <c r="J148" s="151">
        <v>1</v>
      </c>
      <c r="K148" s="151">
        <v>0</v>
      </c>
      <c r="L148" s="151">
        <v>0</v>
      </c>
    </row>
    <row r="149" spans="1:12">
      <c r="A149" s="334"/>
      <c r="B149" s="306"/>
      <c r="C149" s="180" t="s">
        <v>170</v>
      </c>
      <c r="D149" s="180" t="s">
        <v>170</v>
      </c>
      <c r="E149" s="213" t="str">
        <f>VLOOKUP(D149,'Name Merge'!$B:$C,2,0)</f>
        <v>North Tyneside</v>
      </c>
      <c r="F149" s="151">
        <v>0</v>
      </c>
      <c r="G149" s="151">
        <v>0</v>
      </c>
      <c r="H149" s="151">
        <v>0</v>
      </c>
      <c r="I149" s="151">
        <v>0</v>
      </c>
      <c r="J149" s="151">
        <v>0</v>
      </c>
      <c r="K149" s="151">
        <v>0</v>
      </c>
      <c r="L149" s="151">
        <v>1</v>
      </c>
    </row>
    <row r="150" spans="1:12">
      <c r="A150" s="334"/>
      <c r="B150" s="306"/>
      <c r="C150" s="180" t="s">
        <v>175</v>
      </c>
      <c r="D150" s="180" t="s">
        <v>175</v>
      </c>
      <c r="E150" s="213" t="str">
        <f>VLOOKUP(D150,'Name Merge'!$B:$C,2,0)</f>
        <v>South Tyneside</v>
      </c>
      <c r="F150" s="151">
        <v>2</v>
      </c>
      <c r="G150" s="151">
        <v>1</v>
      </c>
      <c r="H150" s="151">
        <v>0</v>
      </c>
      <c r="I150" s="151">
        <v>0</v>
      </c>
      <c r="J150" s="151">
        <v>0</v>
      </c>
      <c r="K150" s="151">
        <v>0</v>
      </c>
      <c r="L150" s="151">
        <v>3</v>
      </c>
    </row>
    <row r="151" spans="1:12">
      <c r="A151" s="334"/>
      <c r="B151" s="306"/>
      <c r="C151" s="180" t="s">
        <v>179</v>
      </c>
      <c r="D151" s="180" t="s">
        <v>179</v>
      </c>
      <c r="E151" s="213" t="str">
        <f>VLOOKUP(D151,'Name Merge'!$B:$C,2,0)</f>
        <v>Sunderland</v>
      </c>
      <c r="F151" s="151">
        <v>5</v>
      </c>
      <c r="G151" s="151">
        <v>3</v>
      </c>
      <c r="H151" s="151">
        <v>1</v>
      </c>
      <c r="I151" s="151">
        <v>0</v>
      </c>
      <c r="J151" s="151">
        <v>0</v>
      </c>
      <c r="K151" s="151">
        <v>0</v>
      </c>
      <c r="L151" s="151">
        <v>3</v>
      </c>
    </row>
    <row r="152" spans="1:12">
      <c r="A152" s="335"/>
      <c r="B152" s="307"/>
      <c r="C152" s="193" t="s">
        <v>878</v>
      </c>
      <c r="D152" s="193" t="s">
        <v>878</v>
      </c>
      <c r="E152" s="213" t="e">
        <f>VLOOKUP(D152,'Name Merge'!$B:$C,2,0)</f>
        <v>#N/A</v>
      </c>
      <c r="F152" s="151">
        <v>1</v>
      </c>
      <c r="G152" s="151">
        <v>0</v>
      </c>
      <c r="H152" s="151">
        <v>0</v>
      </c>
      <c r="I152" s="151">
        <v>0</v>
      </c>
      <c r="J152" s="151">
        <v>0</v>
      </c>
      <c r="K152" s="151">
        <v>0</v>
      </c>
      <c r="L152" s="151">
        <v>0</v>
      </c>
    </row>
    <row r="153" spans="1:12" ht="15.75" thickBot="1">
      <c r="A153" s="130"/>
      <c r="B153" s="182"/>
      <c r="C153" s="183" t="s">
        <v>847</v>
      </c>
      <c r="D153" s="183" t="s">
        <v>847</v>
      </c>
      <c r="E153" s="213" t="e">
        <f>VLOOKUP(D153,'Name Merge'!$B:$C,2,0)</f>
        <v>#N/A</v>
      </c>
      <c r="F153" s="132">
        <v>87</v>
      </c>
      <c r="G153" s="132">
        <v>29</v>
      </c>
      <c r="H153" s="132">
        <v>133</v>
      </c>
      <c r="I153" s="132">
        <v>6</v>
      </c>
      <c r="J153" s="132">
        <v>1</v>
      </c>
      <c r="K153" s="194">
        <v>0</v>
      </c>
      <c r="L153" s="131">
        <v>31</v>
      </c>
    </row>
    <row r="154" spans="1:12" ht="51">
      <c r="A154" s="140" t="s">
        <v>830</v>
      </c>
      <c r="B154" s="141" t="s">
        <v>831</v>
      </c>
      <c r="C154" s="141" t="s">
        <v>832</v>
      </c>
      <c r="D154" s="141" t="s">
        <v>832</v>
      </c>
      <c r="E154" s="213" t="e">
        <f>VLOOKUP(D154,'Name Merge'!$B:$C,2,0)</f>
        <v>#N/A</v>
      </c>
      <c r="F154" s="149" t="s">
        <v>455</v>
      </c>
      <c r="G154" s="149" t="s">
        <v>456</v>
      </c>
      <c r="H154" s="149" t="s">
        <v>457</v>
      </c>
      <c r="I154" s="149" t="s">
        <v>458</v>
      </c>
      <c r="J154" s="149" t="s">
        <v>459</v>
      </c>
      <c r="K154" s="149" t="s">
        <v>460</v>
      </c>
      <c r="L154" s="127" t="s">
        <v>833</v>
      </c>
    </row>
    <row r="155" spans="1:12">
      <c r="A155" s="336" t="s">
        <v>467</v>
      </c>
      <c r="B155" s="178" t="s">
        <v>879</v>
      </c>
      <c r="C155" s="180" t="s">
        <v>879</v>
      </c>
      <c r="D155" s="180" t="s">
        <v>185</v>
      </c>
      <c r="E155" s="213" t="str">
        <f>VLOOKUP(D155,'Name Merge'!$B:$C,2,0)</f>
        <v>Blackburn with Darwen</v>
      </c>
      <c r="F155" s="151">
        <v>1</v>
      </c>
      <c r="G155" s="151">
        <v>2</v>
      </c>
      <c r="H155" s="151">
        <v>0</v>
      </c>
      <c r="I155" s="151">
        <v>0</v>
      </c>
      <c r="J155" s="151">
        <v>0</v>
      </c>
      <c r="K155" s="151">
        <v>0</v>
      </c>
      <c r="L155" s="151">
        <v>2</v>
      </c>
    </row>
    <row r="156" spans="1:12">
      <c r="A156" s="337"/>
      <c r="B156" s="178" t="s">
        <v>880</v>
      </c>
      <c r="C156" s="180" t="s">
        <v>880</v>
      </c>
      <c r="D156" s="180" t="s">
        <v>187</v>
      </c>
      <c r="E156" s="213" t="str">
        <f>VLOOKUP(D156,'Name Merge'!$B:$C,2,0)</f>
        <v>Blackpool</v>
      </c>
      <c r="F156" s="151">
        <v>2</v>
      </c>
      <c r="G156" s="151">
        <v>1</v>
      </c>
      <c r="H156" s="151">
        <v>0</v>
      </c>
      <c r="I156" s="151">
        <v>0</v>
      </c>
      <c r="J156" s="151">
        <v>0</v>
      </c>
      <c r="K156" s="151">
        <v>0</v>
      </c>
      <c r="L156" s="151">
        <v>0</v>
      </c>
    </row>
    <row r="157" spans="1:12">
      <c r="A157" s="337"/>
      <c r="B157" s="178" t="s">
        <v>881</v>
      </c>
      <c r="C157" s="180" t="s">
        <v>881</v>
      </c>
      <c r="D157" s="180" t="s">
        <v>196</v>
      </c>
      <c r="E157" s="213" t="str">
        <f>VLOOKUP(D157,'Name Merge'!$B:$C,2,0)</f>
        <v>Cheshire East</v>
      </c>
      <c r="F157" s="151">
        <v>8</v>
      </c>
      <c r="G157" s="151">
        <v>4</v>
      </c>
      <c r="H157" s="151">
        <v>5</v>
      </c>
      <c r="I157" s="151">
        <v>1</v>
      </c>
      <c r="J157" s="151">
        <v>0</v>
      </c>
      <c r="K157" s="151">
        <v>0</v>
      </c>
      <c r="L157" s="151">
        <v>3</v>
      </c>
    </row>
    <row r="158" spans="1:12">
      <c r="A158" s="337"/>
      <c r="B158" s="178" t="s">
        <v>882</v>
      </c>
      <c r="C158" s="180" t="s">
        <v>882</v>
      </c>
      <c r="D158" s="180" t="s">
        <v>198</v>
      </c>
      <c r="E158" s="213" t="str">
        <f>VLOOKUP(D158,'Name Merge'!$B:$C,2,0)</f>
        <v>Cheshire West and Chester</v>
      </c>
      <c r="F158" s="151">
        <v>9</v>
      </c>
      <c r="G158" s="151">
        <v>4</v>
      </c>
      <c r="H158" s="151">
        <v>9</v>
      </c>
      <c r="I158" s="151">
        <v>0</v>
      </c>
      <c r="J158" s="151">
        <v>0</v>
      </c>
      <c r="K158" s="151">
        <v>0</v>
      </c>
      <c r="L158" s="151">
        <v>1</v>
      </c>
    </row>
    <row r="159" spans="1:12">
      <c r="A159" s="337"/>
      <c r="B159" s="320" t="s">
        <v>883</v>
      </c>
      <c r="C159" s="180" t="s">
        <v>182</v>
      </c>
      <c r="D159" s="180" t="s">
        <v>182</v>
      </c>
      <c r="E159" s="213" t="str">
        <f>VLOOKUP(D159,'Name Merge'!$B:$C,2,0)</f>
        <v>Allerdale</v>
      </c>
      <c r="F159" s="151">
        <v>3</v>
      </c>
      <c r="G159" s="151">
        <v>5</v>
      </c>
      <c r="H159" s="151">
        <v>4</v>
      </c>
      <c r="I159" s="151">
        <v>0</v>
      </c>
      <c r="J159" s="151">
        <v>0</v>
      </c>
      <c r="K159" s="151">
        <v>0</v>
      </c>
      <c r="L159" s="151">
        <v>3</v>
      </c>
    </row>
    <row r="160" spans="1:12">
      <c r="A160" s="337"/>
      <c r="B160" s="320"/>
      <c r="C160" s="180" t="s">
        <v>183</v>
      </c>
      <c r="D160" s="180" t="s">
        <v>183</v>
      </c>
      <c r="E160" s="213" t="str">
        <f>VLOOKUP(D160,'Name Merge'!$B:$C,2,0)</f>
        <v>Barrow-in-Furness</v>
      </c>
      <c r="F160" s="151">
        <v>0</v>
      </c>
      <c r="G160" s="151">
        <v>1</v>
      </c>
      <c r="H160" s="151">
        <v>0</v>
      </c>
      <c r="I160" s="151">
        <v>0</v>
      </c>
      <c r="J160" s="151">
        <v>0</v>
      </c>
      <c r="K160" s="151">
        <v>0</v>
      </c>
      <c r="L160" s="151">
        <v>0</v>
      </c>
    </row>
    <row r="161" spans="1:12">
      <c r="A161" s="337"/>
      <c r="B161" s="320"/>
      <c r="C161" s="180" t="s">
        <v>194</v>
      </c>
      <c r="D161" s="180" t="s">
        <v>194</v>
      </c>
      <c r="E161" s="213" t="str">
        <f>VLOOKUP(D161,'Name Merge'!$B:$C,2,0)</f>
        <v>Carlisle</v>
      </c>
      <c r="F161" s="151">
        <v>6</v>
      </c>
      <c r="G161" s="151">
        <v>3</v>
      </c>
      <c r="H161" s="151">
        <v>13</v>
      </c>
      <c r="I161" s="151">
        <v>0</v>
      </c>
      <c r="J161" s="151">
        <v>0</v>
      </c>
      <c r="K161" s="151">
        <v>0</v>
      </c>
      <c r="L161" s="151">
        <v>2</v>
      </c>
    </row>
    <row r="162" spans="1:12">
      <c r="A162" s="337"/>
      <c r="B162" s="320"/>
      <c r="C162" s="180" t="s">
        <v>200</v>
      </c>
      <c r="D162" s="180" t="s">
        <v>200</v>
      </c>
      <c r="E162" s="213" t="str">
        <f>VLOOKUP(D162,'Name Merge'!$B:$C,2,0)</f>
        <v>Copeland</v>
      </c>
      <c r="F162" s="151">
        <v>1</v>
      </c>
      <c r="G162" s="151">
        <v>3</v>
      </c>
      <c r="H162" s="151">
        <v>3</v>
      </c>
      <c r="I162" s="151">
        <v>0</v>
      </c>
      <c r="J162" s="151">
        <v>0</v>
      </c>
      <c r="K162" s="151">
        <v>0</v>
      </c>
      <c r="L162" s="151">
        <v>0</v>
      </c>
    </row>
    <row r="163" spans="1:12">
      <c r="A163" s="337"/>
      <c r="B163" s="320"/>
      <c r="C163" s="180" t="s">
        <v>201</v>
      </c>
      <c r="D163" s="180" t="s">
        <v>201</v>
      </c>
      <c r="E163" s="213" t="str">
        <f>VLOOKUP(D163,'Name Merge'!$B:$C,2,0)</f>
        <v>Eden</v>
      </c>
      <c r="F163" s="151">
        <v>6</v>
      </c>
      <c r="G163" s="151">
        <v>5</v>
      </c>
      <c r="H163" s="151">
        <v>10</v>
      </c>
      <c r="I163" s="151">
        <v>0</v>
      </c>
      <c r="J163" s="151">
        <v>0</v>
      </c>
      <c r="K163" s="151">
        <v>0</v>
      </c>
      <c r="L163" s="151">
        <v>2</v>
      </c>
    </row>
    <row r="164" spans="1:12">
      <c r="A164" s="337"/>
      <c r="B164" s="320"/>
      <c r="C164" s="186" t="s">
        <v>885</v>
      </c>
      <c r="D164" s="186" t="s">
        <v>884</v>
      </c>
      <c r="E164" s="213" t="e">
        <f>VLOOKUP(D164,'Name Merge'!$B:$C,2,0)</f>
        <v>#N/A</v>
      </c>
      <c r="F164" s="151">
        <v>10</v>
      </c>
      <c r="G164" s="151">
        <v>5</v>
      </c>
      <c r="H164" s="151">
        <v>20</v>
      </c>
      <c r="I164" s="151">
        <v>0</v>
      </c>
      <c r="J164" s="151">
        <v>0</v>
      </c>
      <c r="K164" s="151">
        <v>0</v>
      </c>
      <c r="L164" s="151">
        <v>0</v>
      </c>
    </row>
    <row r="165" spans="1:12">
      <c r="A165" s="337"/>
      <c r="B165" s="320"/>
      <c r="C165" s="180" t="s">
        <v>225</v>
      </c>
      <c r="D165" s="180" t="s">
        <v>225</v>
      </c>
      <c r="E165" s="213" t="str">
        <f>VLOOKUP(D165,'Name Merge'!$B:$C,2,0)</f>
        <v>South Lakeland</v>
      </c>
      <c r="F165" s="151">
        <v>6</v>
      </c>
      <c r="G165" s="151">
        <v>2</v>
      </c>
      <c r="H165" s="151">
        <v>7</v>
      </c>
      <c r="I165" s="151">
        <v>0</v>
      </c>
      <c r="J165" s="151">
        <v>0</v>
      </c>
      <c r="K165" s="151">
        <v>0</v>
      </c>
      <c r="L165" s="151">
        <v>1</v>
      </c>
    </row>
    <row r="166" spans="1:12">
      <c r="A166" s="337"/>
      <c r="B166" s="306" t="s">
        <v>887</v>
      </c>
      <c r="C166" s="180" t="s">
        <v>189</v>
      </c>
      <c r="D166" s="180" t="s">
        <v>189</v>
      </c>
      <c r="E166" s="213" t="str">
        <f>VLOOKUP(D166,'Name Merge'!$B:$C,2,0)</f>
        <v>Bolton</v>
      </c>
      <c r="F166" s="151">
        <v>1</v>
      </c>
      <c r="G166" s="151">
        <v>6</v>
      </c>
      <c r="H166" s="151">
        <v>0</v>
      </c>
      <c r="I166" s="151">
        <v>0</v>
      </c>
      <c r="J166" s="151">
        <v>0</v>
      </c>
      <c r="K166" s="151">
        <v>0</v>
      </c>
      <c r="L166" s="151">
        <v>2</v>
      </c>
    </row>
    <row r="167" spans="1:12">
      <c r="A167" s="337"/>
      <c r="B167" s="306"/>
      <c r="C167" s="180" t="s">
        <v>193</v>
      </c>
      <c r="D167" s="180" t="s">
        <v>193</v>
      </c>
      <c r="E167" s="213" t="str">
        <f>VLOOKUP(D167,'Name Merge'!$B:$C,2,0)</f>
        <v>Bury</v>
      </c>
      <c r="F167" s="151">
        <v>1</v>
      </c>
      <c r="G167" s="151">
        <v>3</v>
      </c>
      <c r="H167" s="151">
        <v>0</v>
      </c>
      <c r="I167" s="151">
        <v>0</v>
      </c>
      <c r="J167" s="151">
        <v>0</v>
      </c>
      <c r="K167" s="151">
        <v>0</v>
      </c>
      <c r="L167" s="151">
        <v>2</v>
      </c>
    </row>
    <row r="168" spans="1:12">
      <c r="A168" s="337"/>
      <c r="B168" s="306"/>
      <c r="C168" s="180" t="s">
        <v>212</v>
      </c>
      <c r="D168" s="180" t="s">
        <v>212</v>
      </c>
      <c r="E168" s="213" t="str">
        <f>VLOOKUP(D168,'Name Merge'!$B:$C,2,0)</f>
        <v>Manchester</v>
      </c>
      <c r="F168" s="151">
        <v>5</v>
      </c>
      <c r="G168" s="151">
        <v>12</v>
      </c>
      <c r="H168" s="151">
        <v>0</v>
      </c>
      <c r="I168" s="151">
        <v>0</v>
      </c>
      <c r="J168" s="151">
        <v>0</v>
      </c>
      <c r="K168" s="151">
        <v>0</v>
      </c>
      <c r="L168" s="151">
        <v>0</v>
      </c>
    </row>
    <row r="169" spans="1:12">
      <c r="A169" s="337"/>
      <c r="B169" s="306"/>
      <c r="C169" s="180" t="s">
        <v>214</v>
      </c>
      <c r="D169" s="180" t="s">
        <v>214</v>
      </c>
      <c r="E169" s="213" t="str">
        <f>VLOOKUP(D169,'Name Merge'!$B:$C,2,0)</f>
        <v>Oldham</v>
      </c>
      <c r="F169" s="151">
        <v>2</v>
      </c>
      <c r="G169" s="151">
        <v>8</v>
      </c>
      <c r="H169" s="151">
        <v>0</v>
      </c>
      <c r="I169" s="151">
        <v>0</v>
      </c>
      <c r="J169" s="151">
        <v>0</v>
      </c>
      <c r="K169" s="151">
        <v>0</v>
      </c>
      <c r="L169" s="151">
        <v>1</v>
      </c>
    </row>
    <row r="170" spans="1:12">
      <c r="A170" s="337"/>
      <c r="B170" s="306"/>
      <c r="C170" s="173" t="s">
        <v>837</v>
      </c>
      <c r="D170" s="173" t="s">
        <v>836</v>
      </c>
      <c r="E170" s="213" t="e">
        <f>VLOOKUP(D170,'Name Merge'!$B:$C,2,0)</f>
        <v>#N/A</v>
      </c>
      <c r="F170" s="151">
        <v>0</v>
      </c>
      <c r="G170" s="151">
        <v>0</v>
      </c>
      <c r="H170" s="151">
        <v>0</v>
      </c>
      <c r="I170" s="151">
        <v>0</v>
      </c>
      <c r="J170" s="151">
        <v>0</v>
      </c>
      <c r="K170" s="151">
        <v>0</v>
      </c>
      <c r="L170" s="151">
        <v>0</v>
      </c>
    </row>
    <row r="171" spans="1:12">
      <c r="A171" s="337"/>
      <c r="B171" s="306"/>
      <c r="C171" s="180" t="s">
        <v>219</v>
      </c>
      <c r="D171" s="180" t="s">
        <v>219</v>
      </c>
      <c r="E171" s="213" t="str">
        <f>VLOOKUP(D171,'Name Merge'!$B:$C,2,0)</f>
        <v>Rochdale</v>
      </c>
      <c r="F171" s="151">
        <v>4</v>
      </c>
      <c r="G171" s="151">
        <v>6</v>
      </c>
      <c r="H171" s="151">
        <v>0</v>
      </c>
      <c r="I171" s="151">
        <v>0</v>
      </c>
      <c r="J171" s="151">
        <v>0</v>
      </c>
      <c r="K171" s="151">
        <v>0</v>
      </c>
      <c r="L171" s="151">
        <v>2</v>
      </c>
    </row>
    <row r="172" spans="1:12">
      <c r="A172" s="337"/>
      <c r="B172" s="306"/>
      <c r="C172" s="180" t="s">
        <v>222</v>
      </c>
      <c r="D172" s="180" t="s">
        <v>222</v>
      </c>
      <c r="E172" s="213" t="str">
        <f>VLOOKUP(D172,'Name Merge'!$B:$C,2,0)</f>
        <v>Salford</v>
      </c>
      <c r="F172" s="151">
        <v>1</v>
      </c>
      <c r="G172" s="151">
        <v>11</v>
      </c>
      <c r="H172" s="151">
        <v>0</v>
      </c>
      <c r="I172" s="151">
        <v>0</v>
      </c>
      <c r="J172" s="151">
        <v>0</v>
      </c>
      <c r="K172" s="151">
        <v>0</v>
      </c>
      <c r="L172" s="151">
        <v>4</v>
      </c>
    </row>
    <row r="173" spans="1:12">
      <c r="A173" s="337"/>
      <c r="B173" s="306"/>
      <c r="C173" s="180" t="s">
        <v>230</v>
      </c>
      <c r="D173" s="180" t="s">
        <v>230</v>
      </c>
      <c r="E173" s="213" t="str">
        <f>VLOOKUP(D173,'Name Merge'!$B:$C,2,0)</f>
        <v>Stockport</v>
      </c>
      <c r="F173" s="151">
        <v>3</v>
      </c>
      <c r="G173" s="151">
        <v>9</v>
      </c>
      <c r="H173" s="151">
        <v>1</v>
      </c>
      <c r="I173" s="151">
        <v>0</v>
      </c>
      <c r="J173" s="151">
        <v>0</v>
      </c>
      <c r="K173" s="151">
        <v>0</v>
      </c>
      <c r="L173" s="151">
        <v>1</v>
      </c>
    </row>
    <row r="174" spans="1:12">
      <c r="A174" s="337"/>
      <c r="B174" s="306"/>
      <c r="C174" s="180" t="s">
        <v>232</v>
      </c>
      <c r="D174" s="180" t="s">
        <v>232</v>
      </c>
      <c r="E174" s="213" t="str">
        <f>VLOOKUP(D174,'Name Merge'!$B:$C,2,0)</f>
        <v>Tameside</v>
      </c>
      <c r="F174" s="151">
        <v>3</v>
      </c>
      <c r="G174" s="151">
        <v>6</v>
      </c>
      <c r="H174" s="151">
        <v>0</v>
      </c>
      <c r="I174" s="151">
        <v>0</v>
      </c>
      <c r="J174" s="151">
        <v>0</v>
      </c>
      <c r="K174" s="151">
        <v>0</v>
      </c>
      <c r="L174" s="151">
        <v>1</v>
      </c>
    </row>
    <row r="175" spans="1:12">
      <c r="A175" s="337"/>
      <c r="B175" s="306"/>
      <c r="C175" s="159" t="s">
        <v>234</v>
      </c>
      <c r="D175" s="159" t="s">
        <v>234</v>
      </c>
      <c r="E175" s="213" t="str">
        <f>VLOOKUP(D175,'Name Merge'!$B:$C,2,0)</f>
        <v>Trafford</v>
      </c>
      <c r="F175" s="151">
        <v>0</v>
      </c>
      <c r="G175" s="151">
        <v>1</v>
      </c>
      <c r="H175" s="151">
        <v>0</v>
      </c>
      <c r="I175" s="151">
        <v>0</v>
      </c>
      <c r="J175" s="151">
        <v>0</v>
      </c>
      <c r="K175" s="151">
        <v>0</v>
      </c>
      <c r="L175" s="151">
        <v>3</v>
      </c>
    </row>
    <row r="176" spans="1:12">
      <c r="A176" s="337"/>
      <c r="B176" s="307"/>
      <c r="C176" s="180" t="s">
        <v>239</v>
      </c>
      <c r="D176" s="180" t="s">
        <v>239</v>
      </c>
      <c r="E176" s="213" t="str">
        <f>VLOOKUP(D176,'Name Merge'!$B:$C,2,0)</f>
        <v>Wigan</v>
      </c>
      <c r="F176" s="151">
        <v>6</v>
      </c>
      <c r="G176" s="151">
        <v>1</v>
      </c>
      <c r="H176" s="151">
        <v>0</v>
      </c>
      <c r="I176" s="151">
        <v>0</v>
      </c>
      <c r="J176" s="151">
        <v>0</v>
      </c>
      <c r="K176" s="151">
        <v>0</v>
      </c>
      <c r="L176" s="151">
        <v>2</v>
      </c>
    </row>
    <row r="177" spans="1:12">
      <c r="A177" s="337"/>
      <c r="B177" s="178" t="s">
        <v>888</v>
      </c>
      <c r="C177" s="192" t="s">
        <v>888</v>
      </c>
      <c r="D177" s="192" t="s">
        <v>204</v>
      </c>
      <c r="E177" s="213" t="str">
        <f>VLOOKUP(D177,'Name Merge'!$B:$C,2,0)</f>
        <v>Halton</v>
      </c>
      <c r="F177" s="151">
        <v>1</v>
      </c>
      <c r="G177" s="151">
        <v>3</v>
      </c>
      <c r="H177" s="151">
        <v>1</v>
      </c>
      <c r="I177" s="151">
        <v>0</v>
      </c>
      <c r="J177" s="151">
        <v>0</v>
      </c>
      <c r="K177" s="151">
        <v>0</v>
      </c>
      <c r="L177" s="151">
        <v>0</v>
      </c>
    </row>
    <row r="178" spans="1:12">
      <c r="A178" s="337"/>
      <c r="B178" s="305" t="s">
        <v>889</v>
      </c>
      <c r="C178" s="180" t="s">
        <v>191</v>
      </c>
      <c r="D178" s="180" t="s">
        <v>191</v>
      </c>
      <c r="E178" s="213" t="str">
        <f>VLOOKUP(D178,'Name Merge'!$B:$C,2,0)</f>
        <v>Burnley</v>
      </c>
      <c r="F178" s="151">
        <v>5</v>
      </c>
      <c r="G178" s="151">
        <v>0</v>
      </c>
      <c r="H178" s="151">
        <v>0</v>
      </c>
      <c r="I178" s="151">
        <v>0</v>
      </c>
      <c r="J178" s="151">
        <v>0</v>
      </c>
      <c r="K178" s="151">
        <v>0</v>
      </c>
      <c r="L178" s="151">
        <v>3</v>
      </c>
    </row>
    <row r="179" spans="1:12">
      <c r="A179" s="337"/>
      <c r="B179" s="306"/>
      <c r="C179" s="180" t="s">
        <v>199</v>
      </c>
      <c r="D179" s="180" t="s">
        <v>199</v>
      </c>
      <c r="E179" s="213" t="str">
        <f>VLOOKUP(D179,'Name Merge'!$B:$C,2,0)</f>
        <v>Chorley</v>
      </c>
      <c r="F179" s="151">
        <v>2</v>
      </c>
      <c r="G179" s="151">
        <v>1</v>
      </c>
      <c r="H179" s="151">
        <v>2</v>
      </c>
      <c r="I179" s="151">
        <v>0</v>
      </c>
      <c r="J179" s="151">
        <v>0</v>
      </c>
      <c r="K179" s="151">
        <v>0</v>
      </c>
      <c r="L179" s="151">
        <v>0</v>
      </c>
    </row>
    <row r="180" spans="1:12">
      <c r="A180" s="337"/>
      <c r="B180" s="306"/>
      <c r="C180" s="180" t="s">
        <v>202</v>
      </c>
      <c r="D180" s="180" t="s">
        <v>202</v>
      </c>
      <c r="E180" s="213" t="str">
        <f>VLOOKUP(D180,'Name Merge'!$B:$C,2,0)</f>
        <v>Fylde</v>
      </c>
      <c r="F180" s="151">
        <v>1</v>
      </c>
      <c r="G180" s="151">
        <v>0</v>
      </c>
      <c r="H180" s="151">
        <v>0</v>
      </c>
      <c r="I180" s="151">
        <v>0</v>
      </c>
      <c r="J180" s="151">
        <v>0</v>
      </c>
      <c r="K180" s="151">
        <v>0</v>
      </c>
      <c r="L180" s="151">
        <v>0</v>
      </c>
    </row>
    <row r="181" spans="1:12">
      <c r="A181" s="337"/>
      <c r="B181" s="306"/>
      <c r="C181" s="180" t="s">
        <v>205</v>
      </c>
      <c r="D181" s="180" t="s">
        <v>205</v>
      </c>
      <c r="E181" s="213" t="str">
        <f>VLOOKUP(D181,'Name Merge'!$B:$C,2,0)</f>
        <v>Hyndburn</v>
      </c>
      <c r="F181" s="151">
        <v>2</v>
      </c>
      <c r="G181" s="151">
        <v>3</v>
      </c>
      <c r="H181" s="151">
        <v>0</v>
      </c>
      <c r="I181" s="151">
        <v>0</v>
      </c>
      <c r="J181" s="151">
        <v>0</v>
      </c>
      <c r="K181" s="151">
        <v>0</v>
      </c>
      <c r="L181" s="151">
        <v>2</v>
      </c>
    </row>
    <row r="182" spans="1:12">
      <c r="A182" s="337"/>
      <c r="B182" s="306"/>
      <c r="C182" s="180" t="s">
        <v>208</v>
      </c>
      <c r="D182" s="180" t="s">
        <v>208</v>
      </c>
      <c r="E182" s="213" t="str">
        <f>VLOOKUP(D182,'Name Merge'!$B:$C,2,0)</f>
        <v>Lancaster</v>
      </c>
      <c r="F182" s="151">
        <v>5</v>
      </c>
      <c r="G182" s="151">
        <v>2</v>
      </c>
      <c r="H182" s="151">
        <v>3</v>
      </c>
      <c r="I182" s="151">
        <v>1</v>
      </c>
      <c r="J182" s="151">
        <v>0</v>
      </c>
      <c r="K182" s="151">
        <v>0</v>
      </c>
      <c r="L182" s="151">
        <v>1</v>
      </c>
    </row>
    <row r="183" spans="1:12">
      <c r="A183" s="337"/>
      <c r="B183" s="306"/>
      <c r="C183" s="180" t="s">
        <v>215</v>
      </c>
      <c r="D183" s="180" t="s">
        <v>215</v>
      </c>
      <c r="E183" s="213" t="str">
        <f>VLOOKUP(D183,'Name Merge'!$B:$C,2,0)</f>
        <v>Pendle</v>
      </c>
      <c r="F183" s="151">
        <v>0</v>
      </c>
      <c r="G183" s="151">
        <v>0</v>
      </c>
      <c r="H183" s="151">
        <v>0</v>
      </c>
      <c r="I183" s="151">
        <v>0</v>
      </c>
      <c r="J183" s="151">
        <v>0</v>
      </c>
      <c r="K183" s="151">
        <v>0</v>
      </c>
      <c r="L183" s="151">
        <v>1</v>
      </c>
    </row>
    <row r="184" spans="1:12">
      <c r="A184" s="337"/>
      <c r="B184" s="306"/>
      <c r="C184" s="180" t="s">
        <v>216</v>
      </c>
      <c r="D184" s="180" t="s">
        <v>216</v>
      </c>
      <c r="E184" s="213" t="str">
        <f>VLOOKUP(D184,'Name Merge'!$B:$C,2,0)</f>
        <v>Preston</v>
      </c>
      <c r="F184" s="151">
        <v>1</v>
      </c>
      <c r="G184" s="151">
        <v>1</v>
      </c>
      <c r="H184" s="151">
        <v>0</v>
      </c>
      <c r="I184" s="151">
        <v>0</v>
      </c>
      <c r="J184" s="151">
        <v>0</v>
      </c>
      <c r="K184" s="151">
        <v>0</v>
      </c>
      <c r="L184" s="151">
        <v>1</v>
      </c>
    </row>
    <row r="185" spans="1:12">
      <c r="A185" s="337"/>
      <c r="B185" s="306"/>
      <c r="C185" s="180" t="s">
        <v>217</v>
      </c>
      <c r="D185" s="180" t="s">
        <v>217</v>
      </c>
      <c r="E185" s="213" t="str">
        <f>VLOOKUP(D185,'Name Merge'!$B:$C,2,0)</f>
        <v>Ribble Valley</v>
      </c>
      <c r="F185" s="151">
        <v>3</v>
      </c>
      <c r="G185" s="151">
        <v>1</v>
      </c>
      <c r="H185" s="151">
        <v>2</v>
      </c>
      <c r="I185" s="151">
        <v>0</v>
      </c>
      <c r="J185" s="151">
        <v>0</v>
      </c>
      <c r="K185" s="151">
        <v>0</v>
      </c>
      <c r="L185" s="151">
        <v>0</v>
      </c>
    </row>
    <row r="186" spans="1:12" ht="26.25">
      <c r="A186" s="337"/>
      <c r="B186" s="306"/>
      <c r="C186" s="193" t="s">
        <v>890</v>
      </c>
      <c r="D186" s="193" t="s">
        <v>981</v>
      </c>
      <c r="E186" s="213" t="e">
        <f>VLOOKUP(D186,'Name Merge'!$B:$C,2,0)</f>
        <v>#N/A</v>
      </c>
      <c r="F186" s="151">
        <v>0</v>
      </c>
      <c r="G186" s="151">
        <v>0</v>
      </c>
      <c r="H186" s="151">
        <v>0</v>
      </c>
      <c r="I186" s="151">
        <v>1</v>
      </c>
      <c r="J186" s="151">
        <v>0</v>
      </c>
      <c r="K186" s="151">
        <v>0</v>
      </c>
      <c r="L186" s="151">
        <v>0</v>
      </c>
    </row>
    <row r="187" spans="1:12">
      <c r="A187" s="337"/>
      <c r="B187" s="306"/>
      <c r="C187" s="180" t="s">
        <v>220</v>
      </c>
      <c r="D187" s="180" t="s">
        <v>220</v>
      </c>
      <c r="E187" s="213" t="str">
        <f>VLOOKUP(D187,'Name Merge'!$B:$C,2,0)</f>
        <v>Rossendale</v>
      </c>
      <c r="F187" s="151">
        <v>2</v>
      </c>
      <c r="G187" s="151">
        <v>3</v>
      </c>
      <c r="H187" s="151">
        <v>0</v>
      </c>
      <c r="I187" s="151">
        <v>0</v>
      </c>
      <c r="J187" s="151">
        <v>0</v>
      </c>
      <c r="K187" s="151">
        <v>0</v>
      </c>
      <c r="L187" s="151">
        <v>2</v>
      </c>
    </row>
    <row r="188" spans="1:12">
      <c r="A188" s="337"/>
      <c r="B188" s="306"/>
      <c r="C188" s="180" t="s">
        <v>226</v>
      </c>
      <c r="D188" s="180" t="s">
        <v>226</v>
      </c>
      <c r="E188" s="213" t="str">
        <f>VLOOKUP(D188,'Name Merge'!$B:$C,2,0)</f>
        <v>South Ribble</v>
      </c>
      <c r="F188" s="151">
        <v>0</v>
      </c>
      <c r="G188" s="151">
        <v>0</v>
      </c>
      <c r="H188" s="151">
        <v>0</v>
      </c>
      <c r="I188" s="151">
        <v>0</v>
      </c>
      <c r="J188" s="151">
        <v>0</v>
      </c>
      <c r="K188" s="151">
        <v>0</v>
      </c>
      <c r="L188" s="151">
        <v>0</v>
      </c>
    </row>
    <row r="189" spans="1:12">
      <c r="A189" s="337"/>
      <c r="B189" s="306"/>
      <c r="C189" s="180" t="s">
        <v>237</v>
      </c>
      <c r="D189" s="180" t="s">
        <v>237</v>
      </c>
      <c r="E189" s="213" t="str">
        <f>VLOOKUP(D189,'Name Merge'!$B:$C,2,0)</f>
        <v>West Lancashire</v>
      </c>
      <c r="F189" s="151">
        <v>5</v>
      </c>
      <c r="G189" s="151">
        <v>1</v>
      </c>
      <c r="H189" s="151">
        <v>4</v>
      </c>
      <c r="I189" s="151">
        <v>1</v>
      </c>
      <c r="J189" s="151">
        <v>0</v>
      </c>
      <c r="K189" s="151">
        <v>0</v>
      </c>
      <c r="L189" s="151">
        <v>1</v>
      </c>
    </row>
    <row r="190" spans="1:12">
      <c r="A190" s="337"/>
      <c r="B190" s="307"/>
      <c r="C190" s="180" t="s">
        <v>242</v>
      </c>
      <c r="D190" s="180" t="s">
        <v>242</v>
      </c>
      <c r="E190" s="213" t="str">
        <f>VLOOKUP(D190,'Name Merge'!$B:$C,2,0)</f>
        <v>Wyre</v>
      </c>
      <c r="F190" s="151">
        <v>0</v>
      </c>
      <c r="G190" s="151">
        <v>2</v>
      </c>
      <c r="H190" s="151">
        <v>1</v>
      </c>
      <c r="I190" s="151">
        <v>0</v>
      </c>
      <c r="J190" s="151">
        <v>0</v>
      </c>
      <c r="K190" s="151">
        <v>0</v>
      </c>
      <c r="L190" s="151">
        <v>1</v>
      </c>
    </row>
    <row r="191" spans="1:12">
      <c r="A191" s="337"/>
      <c r="B191" s="305" t="s">
        <v>891</v>
      </c>
      <c r="C191" s="180" t="s">
        <v>207</v>
      </c>
      <c r="D191" s="180" t="s">
        <v>207</v>
      </c>
      <c r="E191" s="213" t="str">
        <f>VLOOKUP(D191,'Name Merge'!$B:$C,2,0)</f>
        <v>Knowsley</v>
      </c>
      <c r="F191" s="151">
        <v>0</v>
      </c>
      <c r="G191" s="151">
        <v>1</v>
      </c>
      <c r="H191" s="151">
        <v>0</v>
      </c>
      <c r="I191" s="151">
        <v>0</v>
      </c>
      <c r="J191" s="151">
        <v>0</v>
      </c>
      <c r="K191" s="151">
        <v>0</v>
      </c>
      <c r="L191" s="151">
        <v>1</v>
      </c>
    </row>
    <row r="192" spans="1:12">
      <c r="A192" s="337"/>
      <c r="B192" s="306"/>
      <c r="C192" s="180" t="s">
        <v>210</v>
      </c>
      <c r="D192" s="180" t="s">
        <v>210</v>
      </c>
      <c r="E192" s="213" t="str">
        <f>VLOOKUP(D192,'Name Merge'!$B:$C,2,0)</f>
        <v>Liverpool</v>
      </c>
      <c r="F192" s="151">
        <v>3</v>
      </c>
      <c r="G192" s="151">
        <v>9</v>
      </c>
      <c r="H192" s="151">
        <v>0</v>
      </c>
      <c r="I192" s="151">
        <v>1</v>
      </c>
      <c r="J192" s="151">
        <v>0</v>
      </c>
      <c r="K192" s="151">
        <v>0</v>
      </c>
      <c r="L192" s="151">
        <v>7</v>
      </c>
    </row>
    <row r="193" spans="1:12">
      <c r="A193" s="337"/>
      <c r="B193" s="306"/>
      <c r="C193" s="180" t="s">
        <v>224</v>
      </c>
      <c r="D193" s="180" t="s">
        <v>224</v>
      </c>
      <c r="E193" s="213" t="str">
        <f>VLOOKUP(D193,'Name Merge'!$B:$C,2,0)</f>
        <v>Sefton</v>
      </c>
      <c r="F193" s="151">
        <v>1</v>
      </c>
      <c r="G193" s="151">
        <v>2</v>
      </c>
      <c r="H193" s="151">
        <v>1</v>
      </c>
      <c r="I193" s="151">
        <v>0</v>
      </c>
      <c r="J193" s="151">
        <v>0</v>
      </c>
      <c r="K193" s="151">
        <v>0</v>
      </c>
      <c r="L193" s="151">
        <v>6</v>
      </c>
    </row>
    <row r="194" spans="1:12">
      <c r="A194" s="337"/>
      <c r="B194" s="306"/>
      <c r="C194" s="180" t="s">
        <v>892</v>
      </c>
      <c r="D194" s="180" t="s">
        <v>228</v>
      </c>
      <c r="E194" s="213" t="str">
        <f>VLOOKUP(D194,'Name Merge'!$B:$C,2,0)</f>
        <v>St. Helens</v>
      </c>
      <c r="F194" s="151">
        <v>3</v>
      </c>
      <c r="G194" s="151">
        <v>3</v>
      </c>
      <c r="H194" s="151">
        <v>3</v>
      </c>
      <c r="I194" s="151">
        <v>0</v>
      </c>
      <c r="J194" s="151">
        <v>0</v>
      </c>
      <c r="K194" s="151">
        <v>0</v>
      </c>
      <c r="L194" s="151">
        <v>3</v>
      </c>
    </row>
    <row r="195" spans="1:12">
      <c r="A195" s="337"/>
      <c r="B195" s="307"/>
      <c r="C195" s="180" t="s">
        <v>241</v>
      </c>
      <c r="D195" s="180" t="s">
        <v>241</v>
      </c>
      <c r="E195" s="213" t="str">
        <f>VLOOKUP(D195,'Name Merge'!$B:$C,2,0)</f>
        <v>Wirral</v>
      </c>
      <c r="F195" s="151">
        <v>2</v>
      </c>
      <c r="G195" s="151">
        <v>7</v>
      </c>
      <c r="H195" s="151">
        <v>1</v>
      </c>
      <c r="I195" s="151">
        <v>2</v>
      </c>
      <c r="J195" s="151">
        <v>0</v>
      </c>
      <c r="K195" s="151">
        <v>0</v>
      </c>
      <c r="L195" s="151">
        <v>2</v>
      </c>
    </row>
    <row r="196" spans="1:12">
      <c r="A196" s="338"/>
      <c r="B196" s="178" t="s">
        <v>893</v>
      </c>
      <c r="C196" s="192" t="s">
        <v>893</v>
      </c>
      <c r="D196" s="192" t="s">
        <v>236</v>
      </c>
      <c r="E196" s="213" t="str">
        <f>VLOOKUP(D196,'Name Merge'!$B:$C,2,0)</f>
        <v>Warrington</v>
      </c>
      <c r="F196" s="151">
        <v>2</v>
      </c>
      <c r="G196" s="151">
        <v>2</v>
      </c>
      <c r="H196" s="151">
        <v>1</v>
      </c>
      <c r="I196" s="151">
        <v>0</v>
      </c>
      <c r="J196" s="151">
        <v>0</v>
      </c>
      <c r="K196" s="151">
        <v>0</v>
      </c>
      <c r="L196" s="151">
        <v>3</v>
      </c>
    </row>
    <row r="197" spans="1:12" ht="15.75" thickBot="1">
      <c r="A197" s="130"/>
      <c r="B197" s="182"/>
      <c r="C197" s="183" t="s">
        <v>847</v>
      </c>
      <c r="D197" s="183" t="s">
        <v>847</v>
      </c>
      <c r="E197" s="213" t="e">
        <f>VLOOKUP(D197,'Name Merge'!$B:$C,2,0)</f>
        <v>#N/A</v>
      </c>
      <c r="F197" s="131">
        <v>116</v>
      </c>
      <c r="G197" s="131">
        <v>139</v>
      </c>
      <c r="H197" s="131">
        <v>91</v>
      </c>
      <c r="I197" s="131">
        <v>7</v>
      </c>
      <c r="J197" s="131">
        <v>0</v>
      </c>
      <c r="K197" s="131">
        <v>0</v>
      </c>
      <c r="L197" s="131">
        <v>66</v>
      </c>
    </row>
    <row r="198" spans="1:12" ht="51">
      <c r="A198" s="140" t="s">
        <v>830</v>
      </c>
      <c r="B198" s="141" t="s">
        <v>831</v>
      </c>
      <c r="C198" s="141" t="s">
        <v>832</v>
      </c>
      <c r="D198" s="141" t="s">
        <v>832</v>
      </c>
      <c r="E198" s="213" t="e">
        <f>VLOOKUP(D198,'Name Merge'!$B:$C,2,0)</f>
        <v>#N/A</v>
      </c>
      <c r="F198" s="149" t="s">
        <v>455</v>
      </c>
      <c r="G198" s="149" t="s">
        <v>456</v>
      </c>
      <c r="H198" s="149" t="s">
        <v>457</v>
      </c>
      <c r="I198" s="149" t="s">
        <v>458</v>
      </c>
      <c r="J198" s="149" t="s">
        <v>459</v>
      </c>
      <c r="K198" s="149" t="s">
        <v>460</v>
      </c>
      <c r="L198" s="127" t="s">
        <v>833</v>
      </c>
    </row>
    <row r="199" spans="1:12">
      <c r="A199" s="339" t="s">
        <v>473</v>
      </c>
      <c r="B199" s="178" t="s">
        <v>894</v>
      </c>
      <c r="C199" s="180" t="s">
        <v>894</v>
      </c>
      <c r="D199" s="180" t="s">
        <v>254</v>
      </c>
      <c r="E199" s="213" t="str">
        <f>VLOOKUP(D199,'Name Merge'!$B:$C,2,0)</f>
        <v>Bracknell Forest</v>
      </c>
      <c r="F199" s="151">
        <v>0</v>
      </c>
      <c r="G199" s="151">
        <v>0</v>
      </c>
      <c r="H199" s="151">
        <v>0</v>
      </c>
      <c r="I199" s="151">
        <v>2</v>
      </c>
      <c r="J199" s="151">
        <v>0</v>
      </c>
      <c r="K199" s="151">
        <v>0</v>
      </c>
      <c r="L199" s="151">
        <v>0</v>
      </c>
    </row>
    <row r="200" spans="1:12">
      <c r="A200" s="340"/>
      <c r="B200" s="191" t="s">
        <v>895</v>
      </c>
      <c r="C200" s="180" t="s">
        <v>895</v>
      </c>
      <c r="D200" s="180" t="s">
        <v>536</v>
      </c>
      <c r="E200" s="213" t="str">
        <f>VLOOKUP(D200,'Name Merge'!$B:$C,2,0)</f>
        <v>The City of Brighton and Hove</v>
      </c>
      <c r="F200" s="151">
        <v>5</v>
      </c>
      <c r="G200" s="151">
        <v>5</v>
      </c>
      <c r="H200" s="151">
        <v>0</v>
      </c>
      <c r="I200" s="151">
        <v>1</v>
      </c>
      <c r="J200" s="151">
        <v>0</v>
      </c>
      <c r="K200" s="151">
        <v>0</v>
      </c>
      <c r="L200" s="151">
        <v>6</v>
      </c>
    </row>
    <row r="201" spans="1:12">
      <c r="A201" s="340"/>
      <c r="B201" s="181" t="s">
        <v>896</v>
      </c>
      <c r="C201" s="195" t="s">
        <v>896</v>
      </c>
      <c r="D201" s="195" t="s">
        <v>896</v>
      </c>
      <c r="E201" s="213" t="e">
        <f>VLOOKUP(D201,'Name Merge'!$B:$C,2,0)</f>
        <v>#N/A</v>
      </c>
      <c r="F201" s="151">
        <v>0</v>
      </c>
      <c r="G201" s="151">
        <v>0</v>
      </c>
      <c r="H201" s="151">
        <v>1</v>
      </c>
      <c r="I201" s="151">
        <v>0</v>
      </c>
      <c r="J201" s="151">
        <v>0</v>
      </c>
      <c r="K201" s="151">
        <v>0</v>
      </c>
      <c r="L201" s="151">
        <v>1</v>
      </c>
    </row>
    <row r="202" spans="1:12" ht="25.5">
      <c r="A202" s="340"/>
      <c r="B202" s="181" t="s">
        <v>897</v>
      </c>
      <c r="C202" s="196" t="s">
        <v>897</v>
      </c>
      <c r="D202" s="196" t="s">
        <v>984</v>
      </c>
      <c r="E202" s="213" t="e">
        <f>VLOOKUP(D202,'Name Merge'!$B:$C,2,0)</f>
        <v>#N/A</v>
      </c>
      <c r="F202" s="151">
        <v>0</v>
      </c>
      <c r="G202" s="151">
        <v>0</v>
      </c>
      <c r="H202" s="151">
        <v>0</v>
      </c>
      <c r="I202" s="151">
        <v>1</v>
      </c>
      <c r="J202" s="151">
        <v>0</v>
      </c>
      <c r="K202" s="151">
        <v>0</v>
      </c>
      <c r="L202" s="151">
        <v>0</v>
      </c>
    </row>
    <row r="203" spans="1:12">
      <c r="A203" s="340"/>
      <c r="B203" s="305" t="s">
        <v>898</v>
      </c>
      <c r="C203" s="198" t="s">
        <v>250</v>
      </c>
      <c r="D203" s="198" t="s">
        <v>250</v>
      </c>
      <c r="E203" s="213" t="str">
        <f>VLOOKUP(D203,'Name Merge'!$B:$C,2,0)</f>
        <v>Aylesbury Vale</v>
      </c>
      <c r="F203" s="151">
        <v>7</v>
      </c>
      <c r="G203" s="151">
        <v>5</v>
      </c>
      <c r="H203" s="151">
        <v>0</v>
      </c>
      <c r="I203" s="151">
        <v>1</v>
      </c>
      <c r="J203" s="151">
        <v>0</v>
      </c>
      <c r="K203" s="151">
        <v>0</v>
      </c>
      <c r="L203" s="151">
        <v>0</v>
      </c>
    </row>
    <row r="204" spans="1:12">
      <c r="A204" s="340"/>
      <c r="B204" s="306"/>
      <c r="C204" s="197" t="s">
        <v>899</v>
      </c>
      <c r="D204" s="197" t="s">
        <v>899</v>
      </c>
      <c r="E204" s="213" t="e">
        <f>VLOOKUP(D204,'Name Merge'!$B:$C,2,0)</f>
        <v>#N/A</v>
      </c>
      <c r="F204" s="151">
        <v>0</v>
      </c>
      <c r="G204" s="151">
        <v>0</v>
      </c>
      <c r="H204" s="151">
        <v>0</v>
      </c>
      <c r="I204" s="151">
        <v>1</v>
      </c>
      <c r="J204" s="151">
        <v>0</v>
      </c>
      <c r="K204" s="151">
        <v>0</v>
      </c>
      <c r="L204" s="151">
        <v>0</v>
      </c>
    </row>
    <row r="205" spans="1:12">
      <c r="A205" s="340"/>
      <c r="B205" s="306"/>
      <c r="C205" s="180" t="s">
        <v>259</v>
      </c>
      <c r="D205" s="180" t="s">
        <v>259</v>
      </c>
      <c r="E205" s="213" t="str">
        <f>VLOOKUP(D205,'Name Merge'!$B:$C,2,0)</f>
        <v>Chiltern</v>
      </c>
      <c r="F205" s="151">
        <v>2</v>
      </c>
      <c r="G205" s="151">
        <v>0</v>
      </c>
      <c r="H205" s="151">
        <v>0</v>
      </c>
      <c r="I205" s="151">
        <v>0</v>
      </c>
      <c r="J205" s="151">
        <v>0</v>
      </c>
      <c r="K205" s="151">
        <v>0</v>
      </c>
      <c r="L205" s="151">
        <v>0</v>
      </c>
    </row>
    <row r="206" spans="1:12">
      <c r="A206" s="340"/>
      <c r="B206" s="306"/>
      <c r="C206" s="180" t="s">
        <v>303</v>
      </c>
      <c r="D206" s="180" t="s">
        <v>303</v>
      </c>
      <c r="E206" s="213" t="str">
        <f>VLOOKUP(D206,'Name Merge'!$B:$C,2,0)</f>
        <v>South Bucks</v>
      </c>
      <c r="F206" s="151">
        <v>1</v>
      </c>
      <c r="G206" s="151">
        <v>0</v>
      </c>
      <c r="H206" s="151">
        <v>0</v>
      </c>
      <c r="I206" s="151">
        <v>0</v>
      </c>
      <c r="J206" s="151">
        <v>0</v>
      </c>
      <c r="K206" s="151">
        <v>0</v>
      </c>
      <c r="L206" s="151">
        <v>0</v>
      </c>
    </row>
    <row r="207" spans="1:12">
      <c r="A207" s="340"/>
      <c r="B207" s="306"/>
      <c r="C207" s="180" t="s">
        <v>327</v>
      </c>
      <c r="D207" s="180" t="s">
        <v>327</v>
      </c>
      <c r="E207" s="213" t="str">
        <f>VLOOKUP(D207,'Name Merge'!$B:$C,2,0)</f>
        <v>Wycombe</v>
      </c>
      <c r="F207" s="151">
        <v>0</v>
      </c>
      <c r="G207" s="151">
        <v>0</v>
      </c>
      <c r="H207" s="151">
        <v>5</v>
      </c>
      <c r="I207" s="151">
        <v>0</v>
      </c>
      <c r="J207" s="151">
        <v>0</v>
      </c>
      <c r="K207" s="151">
        <v>0</v>
      </c>
      <c r="L207" s="151">
        <v>0</v>
      </c>
    </row>
    <row r="208" spans="1:12" ht="25.5">
      <c r="A208" s="340"/>
      <c r="B208" s="307"/>
      <c r="C208" s="196" t="s">
        <v>900</v>
      </c>
      <c r="D208" s="196" t="s">
        <v>982</v>
      </c>
      <c r="E208" s="213" t="e">
        <f>VLOOKUP(D208,'Name Merge'!$B:$C,2,0)</f>
        <v>#N/A</v>
      </c>
      <c r="F208" s="151">
        <v>0</v>
      </c>
      <c r="G208" s="151">
        <v>0</v>
      </c>
      <c r="H208" s="151">
        <v>0</v>
      </c>
      <c r="I208" s="151">
        <v>1</v>
      </c>
      <c r="J208" s="151">
        <v>0</v>
      </c>
      <c r="K208" s="151">
        <v>0</v>
      </c>
      <c r="L208" s="151">
        <v>0</v>
      </c>
    </row>
    <row r="209" spans="1:12">
      <c r="A209" s="340"/>
      <c r="B209" s="320" t="s">
        <v>901</v>
      </c>
      <c r="C209" s="180" t="s">
        <v>269</v>
      </c>
      <c r="D209" s="180" t="s">
        <v>269</v>
      </c>
      <c r="E209" s="213" t="str">
        <f>VLOOKUP(D209,'Name Merge'!$B:$C,2,0)</f>
        <v>Eastbourne</v>
      </c>
      <c r="F209" s="151">
        <v>4</v>
      </c>
      <c r="G209" s="151">
        <v>0</v>
      </c>
      <c r="H209" s="151">
        <v>0</v>
      </c>
      <c r="I209" s="151">
        <v>0</v>
      </c>
      <c r="J209" s="151">
        <v>0</v>
      </c>
      <c r="K209" s="151">
        <v>0</v>
      </c>
      <c r="L209" s="151">
        <v>0</v>
      </c>
    </row>
    <row r="210" spans="1:12">
      <c r="A210" s="340"/>
      <c r="B210" s="320"/>
      <c r="C210" s="180" t="s">
        <v>279</v>
      </c>
      <c r="D210" s="180" t="s">
        <v>279</v>
      </c>
      <c r="E210" s="213" t="str">
        <f>VLOOKUP(D210,'Name Merge'!$B:$C,2,0)</f>
        <v>Hastings</v>
      </c>
      <c r="F210" s="151">
        <v>5</v>
      </c>
      <c r="G210" s="151">
        <v>3</v>
      </c>
      <c r="H210" s="151">
        <v>0</v>
      </c>
      <c r="I210" s="151">
        <v>0</v>
      </c>
      <c r="J210" s="151">
        <v>0</v>
      </c>
      <c r="K210" s="151">
        <v>0</v>
      </c>
      <c r="L210" s="151">
        <v>0</v>
      </c>
    </row>
    <row r="211" spans="1:12">
      <c r="A211" s="340"/>
      <c r="B211" s="320"/>
      <c r="C211" s="180" t="s">
        <v>283</v>
      </c>
      <c r="D211" s="180" t="s">
        <v>283</v>
      </c>
      <c r="E211" s="213" t="str">
        <f>VLOOKUP(D211,'Name Merge'!$B:$C,2,0)</f>
        <v>Lewes</v>
      </c>
      <c r="F211" s="151">
        <v>1</v>
      </c>
      <c r="G211" s="151">
        <v>1</v>
      </c>
      <c r="H211" s="151">
        <v>0</v>
      </c>
      <c r="I211" s="151">
        <v>0</v>
      </c>
      <c r="J211" s="151">
        <v>0</v>
      </c>
      <c r="K211" s="151">
        <v>0</v>
      </c>
      <c r="L211" s="151">
        <v>0</v>
      </c>
    </row>
    <row r="212" spans="1:12">
      <c r="A212" s="340"/>
      <c r="B212" s="320"/>
      <c r="C212" s="180" t="s">
        <v>296</v>
      </c>
      <c r="D212" s="180" t="s">
        <v>296</v>
      </c>
      <c r="E212" s="213" t="str">
        <f>VLOOKUP(D212,'Name Merge'!$B:$C,2,0)</f>
        <v>Rother</v>
      </c>
      <c r="F212" s="151">
        <v>4</v>
      </c>
      <c r="G212" s="151">
        <v>1</v>
      </c>
      <c r="H212" s="151">
        <v>1</v>
      </c>
      <c r="I212" s="151">
        <v>0</v>
      </c>
      <c r="J212" s="151">
        <v>0</v>
      </c>
      <c r="K212" s="151">
        <v>0</v>
      </c>
      <c r="L212" s="151">
        <v>0</v>
      </c>
    </row>
    <row r="213" spans="1:12">
      <c r="A213" s="340"/>
      <c r="B213" s="320"/>
      <c r="C213" s="186" t="s">
        <v>896</v>
      </c>
      <c r="D213" s="186" t="s">
        <v>896</v>
      </c>
      <c r="E213" s="213" t="e">
        <f>VLOOKUP(D213,'Name Merge'!$B:$C,2,0)</f>
        <v>#N/A</v>
      </c>
      <c r="F213" s="151">
        <v>2</v>
      </c>
      <c r="G213" s="151">
        <v>0</v>
      </c>
      <c r="H213" s="151">
        <v>5</v>
      </c>
      <c r="I213" s="151">
        <v>0</v>
      </c>
      <c r="J213" s="151">
        <v>0</v>
      </c>
      <c r="K213" s="151">
        <v>0</v>
      </c>
      <c r="L213" s="151">
        <v>0</v>
      </c>
    </row>
    <row r="214" spans="1:12">
      <c r="A214" s="340"/>
      <c r="B214" s="320"/>
      <c r="C214" s="180" t="s">
        <v>317</v>
      </c>
      <c r="D214" s="180" t="s">
        <v>317</v>
      </c>
      <c r="E214" s="213" t="str">
        <f>VLOOKUP(D214,'Name Merge'!$B:$C,2,0)</f>
        <v>Wealden</v>
      </c>
      <c r="F214" s="151">
        <v>0</v>
      </c>
      <c r="G214" s="151">
        <v>2</v>
      </c>
      <c r="H214" s="151">
        <v>1</v>
      </c>
      <c r="I214" s="151">
        <v>1</v>
      </c>
      <c r="J214" s="151">
        <v>0</v>
      </c>
      <c r="K214" s="151">
        <v>0</v>
      </c>
      <c r="L214" s="151">
        <v>0</v>
      </c>
    </row>
    <row r="215" spans="1:12">
      <c r="A215" s="340"/>
      <c r="B215" s="305" t="s">
        <v>902</v>
      </c>
      <c r="C215" s="180" t="s">
        <v>252</v>
      </c>
      <c r="D215" s="180" t="s">
        <v>252</v>
      </c>
      <c r="E215" s="213" t="str">
        <f>VLOOKUP(D215,'Name Merge'!$B:$C,2,0)</f>
        <v>Basingstoke and Deane</v>
      </c>
      <c r="F215" s="151">
        <v>1</v>
      </c>
      <c r="G215" s="151">
        <v>0</v>
      </c>
      <c r="H215" s="151">
        <v>6</v>
      </c>
      <c r="I215" s="151">
        <v>0</v>
      </c>
      <c r="J215" s="151">
        <v>0</v>
      </c>
      <c r="K215" s="151">
        <v>0</v>
      </c>
      <c r="L215" s="151">
        <v>0</v>
      </c>
    </row>
    <row r="216" spans="1:12">
      <c r="A216" s="340"/>
      <c r="B216" s="306"/>
      <c r="C216" s="180" t="s">
        <v>267</v>
      </c>
      <c r="D216" s="180" t="s">
        <v>267</v>
      </c>
      <c r="E216" s="213" t="str">
        <f>VLOOKUP(D216,'Name Merge'!$B:$C,2,0)</f>
        <v>East Hampshire</v>
      </c>
      <c r="F216" s="151">
        <v>0</v>
      </c>
      <c r="G216" s="151">
        <v>0</v>
      </c>
      <c r="H216" s="151">
        <v>1</v>
      </c>
      <c r="I216" s="151">
        <v>0</v>
      </c>
      <c r="J216" s="151">
        <v>0</v>
      </c>
      <c r="K216" s="151">
        <v>0</v>
      </c>
      <c r="L216" s="151">
        <v>0</v>
      </c>
    </row>
    <row r="217" spans="1:12">
      <c r="A217" s="340"/>
      <c r="B217" s="306"/>
      <c r="C217" s="180" t="s">
        <v>270</v>
      </c>
      <c r="D217" s="180" t="s">
        <v>270</v>
      </c>
      <c r="E217" s="213" t="str">
        <f>VLOOKUP(D217,'Name Merge'!$B:$C,2,0)</f>
        <v>Eastleigh</v>
      </c>
      <c r="F217" s="151">
        <v>0</v>
      </c>
      <c r="G217" s="151">
        <v>0</v>
      </c>
      <c r="H217" s="151">
        <v>0</v>
      </c>
      <c r="I217" s="151">
        <v>0</v>
      </c>
      <c r="J217" s="151">
        <v>0</v>
      </c>
      <c r="K217" s="151">
        <v>0</v>
      </c>
      <c r="L217" s="151">
        <v>0</v>
      </c>
    </row>
    <row r="218" spans="1:12">
      <c r="A218" s="340"/>
      <c r="B218" s="306"/>
      <c r="C218" s="180" t="s">
        <v>274</v>
      </c>
      <c r="D218" s="180" t="s">
        <v>274</v>
      </c>
      <c r="E218" s="213" t="str">
        <f>VLOOKUP(D218,'Name Merge'!$B:$C,2,0)</f>
        <v>Fareham</v>
      </c>
      <c r="F218" s="151">
        <v>2</v>
      </c>
      <c r="G218" s="151">
        <v>0</v>
      </c>
      <c r="H218" s="151">
        <v>0</v>
      </c>
      <c r="I218" s="151">
        <v>0</v>
      </c>
      <c r="J218" s="151">
        <v>0</v>
      </c>
      <c r="K218" s="151">
        <v>0</v>
      </c>
      <c r="L218" s="151">
        <v>0</v>
      </c>
    </row>
    <row r="219" spans="1:12">
      <c r="A219" s="340"/>
      <c r="B219" s="306"/>
      <c r="C219" s="180" t="s">
        <v>275</v>
      </c>
      <c r="D219" s="180" t="s">
        <v>275</v>
      </c>
      <c r="E219" s="213" t="str">
        <f>VLOOKUP(D219,'Name Merge'!$B:$C,2,0)</f>
        <v>Gosport</v>
      </c>
      <c r="F219" s="151">
        <v>7</v>
      </c>
      <c r="G219" s="151">
        <v>0</v>
      </c>
      <c r="H219" s="151">
        <v>1</v>
      </c>
      <c r="I219" s="151">
        <v>0</v>
      </c>
      <c r="J219" s="151">
        <v>0</v>
      </c>
      <c r="K219" s="151">
        <v>0</v>
      </c>
      <c r="L219" s="151">
        <v>0</v>
      </c>
    </row>
    <row r="220" spans="1:12">
      <c r="A220" s="340"/>
      <c r="B220" s="306"/>
      <c r="C220" s="180" t="s">
        <v>278</v>
      </c>
      <c r="D220" s="180" t="s">
        <v>278</v>
      </c>
      <c r="E220" s="213" t="str">
        <f>VLOOKUP(D220,'Name Merge'!$B:$C,2,0)</f>
        <v>Hart</v>
      </c>
      <c r="F220" s="151">
        <v>1</v>
      </c>
      <c r="G220" s="151">
        <v>0</v>
      </c>
      <c r="H220" s="151">
        <v>0</v>
      </c>
      <c r="I220" s="151">
        <v>2</v>
      </c>
      <c r="J220" s="151">
        <v>0</v>
      </c>
      <c r="K220" s="151">
        <v>0</v>
      </c>
      <c r="L220" s="151">
        <v>0</v>
      </c>
    </row>
    <row r="221" spans="1:12">
      <c r="A221" s="340"/>
      <c r="B221" s="306"/>
      <c r="C221" s="180" t="s">
        <v>280</v>
      </c>
      <c r="D221" s="180" t="s">
        <v>280</v>
      </c>
      <c r="E221" s="213" t="str">
        <f>VLOOKUP(D221,'Name Merge'!$B:$C,2,0)</f>
        <v>Havant</v>
      </c>
      <c r="F221" s="151">
        <v>0</v>
      </c>
      <c r="G221" s="151">
        <v>1</v>
      </c>
      <c r="H221" s="151">
        <v>0</v>
      </c>
      <c r="I221" s="151">
        <v>0</v>
      </c>
      <c r="J221" s="151">
        <v>0</v>
      </c>
      <c r="K221" s="151">
        <v>0</v>
      </c>
      <c r="L221" s="151">
        <v>1</v>
      </c>
    </row>
    <row r="222" spans="1:12">
      <c r="A222" s="340"/>
      <c r="B222" s="306"/>
      <c r="C222" s="180" t="s">
        <v>291</v>
      </c>
      <c r="D222" s="180" t="s">
        <v>291</v>
      </c>
      <c r="E222" s="213" t="str">
        <f>VLOOKUP(D222,'Name Merge'!$B:$C,2,0)</f>
        <v>New Forest</v>
      </c>
      <c r="F222" s="151">
        <v>0</v>
      </c>
      <c r="G222" s="151">
        <v>2</v>
      </c>
      <c r="H222" s="151">
        <v>5</v>
      </c>
      <c r="I222" s="151">
        <v>0</v>
      </c>
      <c r="J222" s="151">
        <v>0</v>
      </c>
      <c r="K222" s="151">
        <v>0</v>
      </c>
      <c r="L222" s="151">
        <v>0</v>
      </c>
    </row>
    <row r="223" spans="1:12">
      <c r="A223" s="340"/>
      <c r="B223" s="306"/>
      <c r="C223" s="186" t="s">
        <v>903</v>
      </c>
      <c r="D223" s="186" t="s">
        <v>903</v>
      </c>
      <c r="E223" s="213" t="e">
        <f>VLOOKUP(D223,'Name Merge'!$B:$C,2,0)</f>
        <v>#N/A</v>
      </c>
      <c r="F223" s="151">
        <v>0</v>
      </c>
      <c r="G223" s="151">
        <v>0</v>
      </c>
      <c r="H223" s="151">
        <v>4</v>
      </c>
      <c r="I223" s="151">
        <v>0</v>
      </c>
      <c r="J223" s="151">
        <v>0</v>
      </c>
      <c r="K223" s="151">
        <v>0</v>
      </c>
      <c r="L223" s="151">
        <v>0</v>
      </c>
    </row>
    <row r="224" spans="1:12">
      <c r="A224" s="340"/>
      <c r="B224" s="306"/>
      <c r="C224" s="180" t="s">
        <v>298</v>
      </c>
      <c r="D224" s="180" t="s">
        <v>298</v>
      </c>
      <c r="E224" s="213" t="str">
        <f>VLOOKUP(D224,'Name Merge'!$B:$C,2,0)</f>
        <v>Rushmoor</v>
      </c>
      <c r="F224" s="151">
        <v>2</v>
      </c>
      <c r="G224" s="151">
        <v>1</v>
      </c>
      <c r="H224" s="151">
        <v>0</v>
      </c>
      <c r="I224" s="151">
        <v>0</v>
      </c>
      <c r="J224" s="151">
        <v>0</v>
      </c>
      <c r="K224" s="151">
        <v>0</v>
      </c>
      <c r="L224" s="151">
        <v>0</v>
      </c>
    </row>
    <row r="225" spans="1:12">
      <c r="A225" s="340"/>
      <c r="B225" s="306"/>
      <c r="C225" s="186" t="s">
        <v>896</v>
      </c>
      <c r="D225" s="186" t="s">
        <v>896</v>
      </c>
      <c r="E225" s="213" t="e">
        <f>VLOOKUP(D225,'Name Merge'!$B:$C,2,0)</f>
        <v>#N/A</v>
      </c>
      <c r="F225" s="151">
        <v>2</v>
      </c>
      <c r="G225" s="151">
        <v>0</v>
      </c>
      <c r="H225" s="151">
        <v>11</v>
      </c>
      <c r="I225" s="151">
        <v>0</v>
      </c>
      <c r="J225" s="151">
        <v>0</v>
      </c>
      <c r="K225" s="151">
        <v>0</v>
      </c>
      <c r="L225" s="151">
        <v>8</v>
      </c>
    </row>
    <row r="226" spans="1:12">
      <c r="A226" s="340"/>
      <c r="B226" s="306"/>
      <c r="C226" s="180" t="s">
        <v>309</v>
      </c>
      <c r="D226" s="180" t="s">
        <v>309</v>
      </c>
      <c r="E226" s="213" t="str">
        <f>VLOOKUP(D226,'Name Merge'!$B:$C,2,0)</f>
        <v>Test Valley</v>
      </c>
      <c r="F226" s="151">
        <v>0</v>
      </c>
      <c r="G226" s="151">
        <v>0</v>
      </c>
      <c r="H226" s="151">
        <v>12</v>
      </c>
      <c r="I226" s="151">
        <v>1</v>
      </c>
      <c r="J226" s="151">
        <v>0</v>
      </c>
      <c r="K226" s="151">
        <v>0</v>
      </c>
      <c r="L226" s="151">
        <v>0</v>
      </c>
    </row>
    <row r="227" spans="1:12">
      <c r="A227" s="340"/>
      <c r="B227" s="307"/>
      <c r="C227" s="180" t="s">
        <v>320</v>
      </c>
      <c r="D227" s="180" t="s">
        <v>320</v>
      </c>
      <c r="E227" s="213" t="str">
        <f>VLOOKUP(D227,'Name Merge'!$B:$C,2,0)</f>
        <v>Winchester</v>
      </c>
      <c r="F227" s="151">
        <v>1</v>
      </c>
      <c r="G227" s="151">
        <v>2</v>
      </c>
      <c r="H227" s="151">
        <v>4</v>
      </c>
      <c r="I227" s="151">
        <v>0</v>
      </c>
      <c r="J227" s="151">
        <v>0</v>
      </c>
      <c r="K227" s="151">
        <v>0</v>
      </c>
      <c r="L227" s="151">
        <v>9</v>
      </c>
    </row>
    <row r="228" spans="1:12">
      <c r="A228" s="340"/>
      <c r="B228" s="191" t="s">
        <v>904</v>
      </c>
      <c r="C228" s="180" t="s">
        <v>905</v>
      </c>
      <c r="D228" s="180" t="s">
        <v>905</v>
      </c>
      <c r="E228" s="213" t="e">
        <f>VLOOKUP(D228,'Name Merge'!$B:$C,2,0)</f>
        <v>#N/A</v>
      </c>
      <c r="F228" s="151">
        <v>0</v>
      </c>
      <c r="G228" s="151">
        <v>0</v>
      </c>
      <c r="H228" s="151">
        <v>0</v>
      </c>
      <c r="I228" s="151">
        <v>0</v>
      </c>
      <c r="J228" s="151">
        <v>0</v>
      </c>
      <c r="K228" s="151">
        <v>1</v>
      </c>
      <c r="L228" s="151">
        <v>0</v>
      </c>
    </row>
    <row r="229" spans="1:12">
      <c r="A229" s="340"/>
      <c r="B229" s="178" t="s">
        <v>906</v>
      </c>
      <c r="C229" s="180" t="s">
        <v>906</v>
      </c>
      <c r="D229" s="180" t="s">
        <v>282</v>
      </c>
      <c r="E229" s="213" t="str">
        <f>VLOOKUP(D229,'Name Merge'!$B:$C,2,0)</f>
        <v>Isle of Wight</v>
      </c>
      <c r="F229" s="151">
        <v>7</v>
      </c>
      <c r="G229" s="151">
        <v>12</v>
      </c>
      <c r="H229" s="151">
        <v>2</v>
      </c>
      <c r="I229" s="151">
        <v>2</v>
      </c>
      <c r="J229" s="151">
        <v>0</v>
      </c>
      <c r="K229" s="151">
        <v>0</v>
      </c>
      <c r="L229" s="151">
        <v>5</v>
      </c>
    </row>
    <row r="230" spans="1:12">
      <c r="A230" s="340"/>
      <c r="B230" s="342" t="s">
        <v>907</v>
      </c>
      <c r="C230" s="180" t="s">
        <v>248</v>
      </c>
      <c r="D230" s="180" t="s">
        <v>248</v>
      </c>
      <c r="E230" s="213" t="str">
        <f>VLOOKUP(D230,'Name Merge'!$B:$C,2,0)</f>
        <v>Ashford</v>
      </c>
      <c r="F230" s="151">
        <v>5</v>
      </c>
      <c r="G230" s="151">
        <v>0</v>
      </c>
      <c r="H230" s="151">
        <v>1</v>
      </c>
      <c r="I230" s="151">
        <v>0</v>
      </c>
      <c r="J230" s="151">
        <v>0</v>
      </c>
      <c r="K230" s="151">
        <v>0</v>
      </c>
      <c r="L230" s="151">
        <v>0</v>
      </c>
    </row>
    <row r="231" spans="1:12">
      <c r="A231" s="340"/>
      <c r="B231" s="343"/>
      <c r="C231" s="192" t="s">
        <v>255</v>
      </c>
      <c r="D231" s="192" t="s">
        <v>255</v>
      </c>
      <c r="E231" s="213" t="str">
        <f>VLOOKUP(D231,'Name Merge'!$B:$C,2,0)</f>
        <v>Canterbury</v>
      </c>
      <c r="F231" s="151">
        <v>5</v>
      </c>
      <c r="G231" s="151">
        <v>4</v>
      </c>
      <c r="H231" s="151">
        <v>1</v>
      </c>
      <c r="I231" s="151">
        <v>0</v>
      </c>
      <c r="J231" s="151">
        <v>0</v>
      </c>
      <c r="K231" s="151">
        <v>0</v>
      </c>
      <c r="L231" s="151">
        <v>0</v>
      </c>
    </row>
    <row r="232" spans="1:12">
      <c r="A232" s="340"/>
      <c r="B232" s="343"/>
      <c r="C232" s="180" t="s">
        <v>265</v>
      </c>
      <c r="D232" s="180" t="s">
        <v>265</v>
      </c>
      <c r="E232" s="213" t="str">
        <f>VLOOKUP(D232,'Name Merge'!$B:$C,2,0)</f>
        <v>Dartford</v>
      </c>
      <c r="F232" s="151">
        <v>0</v>
      </c>
      <c r="G232" s="151">
        <v>0</v>
      </c>
      <c r="H232" s="151">
        <v>3</v>
      </c>
      <c r="I232" s="151">
        <v>0</v>
      </c>
      <c r="J232" s="151">
        <v>0</v>
      </c>
      <c r="K232" s="151">
        <v>0</v>
      </c>
      <c r="L232" s="151">
        <v>0</v>
      </c>
    </row>
    <row r="233" spans="1:12">
      <c r="A233" s="340"/>
      <c r="B233" s="343"/>
      <c r="C233" s="180" t="s">
        <v>266</v>
      </c>
      <c r="D233" s="180" t="s">
        <v>266</v>
      </c>
      <c r="E233" s="213" t="str">
        <f>VLOOKUP(D233,'Name Merge'!$B:$C,2,0)</f>
        <v>Dover</v>
      </c>
      <c r="F233" s="151">
        <v>5</v>
      </c>
      <c r="G233" s="151">
        <v>2</v>
      </c>
      <c r="H233" s="151">
        <v>3</v>
      </c>
      <c r="I233" s="151">
        <v>0</v>
      </c>
      <c r="J233" s="151">
        <v>0</v>
      </c>
      <c r="K233" s="151">
        <v>0</v>
      </c>
      <c r="L233" s="151">
        <v>3</v>
      </c>
    </row>
    <row r="234" spans="1:12">
      <c r="A234" s="340"/>
      <c r="B234" s="343"/>
      <c r="C234" s="199" t="s">
        <v>908</v>
      </c>
      <c r="D234" s="199" t="s">
        <v>799</v>
      </c>
      <c r="E234" s="62" t="s">
        <v>799</v>
      </c>
      <c r="F234" s="151">
        <v>6</v>
      </c>
      <c r="G234" s="151">
        <v>2</v>
      </c>
      <c r="H234" s="151">
        <v>3</v>
      </c>
      <c r="I234" s="151">
        <v>0</v>
      </c>
      <c r="J234" s="151">
        <v>0</v>
      </c>
      <c r="K234" s="151">
        <v>0</v>
      </c>
      <c r="L234" s="151">
        <v>0</v>
      </c>
    </row>
    <row r="235" spans="1:12">
      <c r="A235" s="340"/>
      <c r="B235" s="343"/>
      <c r="C235" s="180" t="s">
        <v>276</v>
      </c>
      <c r="D235" s="180" t="s">
        <v>276</v>
      </c>
      <c r="E235" s="213" t="str">
        <f>VLOOKUP(D235,'Name Merge'!$B:$C,2,0)</f>
        <v>Gravesham</v>
      </c>
      <c r="F235" s="151">
        <v>1</v>
      </c>
      <c r="G235" s="151">
        <v>0</v>
      </c>
      <c r="H235" s="151">
        <v>0</v>
      </c>
      <c r="I235" s="151">
        <v>0</v>
      </c>
      <c r="J235" s="151">
        <v>0</v>
      </c>
      <c r="K235" s="151">
        <v>0</v>
      </c>
      <c r="L235" s="151">
        <v>0</v>
      </c>
    </row>
    <row r="236" spans="1:12">
      <c r="A236" s="340"/>
      <c r="B236" s="343"/>
      <c r="C236" s="180" t="s">
        <v>284</v>
      </c>
      <c r="D236" s="180" t="s">
        <v>284</v>
      </c>
      <c r="E236" s="213" t="str">
        <f>VLOOKUP(D236,'Name Merge'!$B:$C,2,0)</f>
        <v>Maidstone</v>
      </c>
      <c r="F236" s="151">
        <v>7</v>
      </c>
      <c r="G236" s="151">
        <v>3</v>
      </c>
      <c r="H236" s="151">
        <v>2</v>
      </c>
      <c r="I236" s="151">
        <v>0</v>
      </c>
      <c r="J236" s="151">
        <v>0</v>
      </c>
      <c r="K236" s="151">
        <v>0</v>
      </c>
      <c r="L236" s="151">
        <v>2</v>
      </c>
    </row>
    <row r="237" spans="1:12">
      <c r="A237" s="340"/>
      <c r="B237" s="343"/>
      <c r="C237" s="180" t="s">
        <v>299</v>
      </c>
      <c r="D237" s="180" t="s">
        <v>299</v>
      </c>
      <c r="E237" s="213" t="str">
        <f>VLOOKUP(D237,'Name Merge'!$B:$C,2,0)</f>
        <v>Sevenoaks</v>
      </c>
      <c r="F237" s="151">
        <v>1</v>
      </c>
      <c r="G237" s="151">
        <v>0</v>
      </c>
      <c r="H237" s="151">
        <v>1</v>
      </c>
      <c r="I237" s="151">
        <v>1</v>
      </c>
      <c r="J237" s="151">
        <v>0</v>
      </c>
      <c r="K237" s="151">
        <v>0</v>
      </c>
      <c r="L237" s="151">
        <v>0</v>
      </c>
    </row>
    <row r="238" spans="1:12">
      <c r="A238" s="340"/>
      <c r="B238" s="343"/>
      <c r="C238" s="193" t="s">
        <v>909</v>
      </c>
      <c r="D238" s="193" t="s">
        <v>909</v>
      </c>
      <c r="E238" s="213" t="e">
        <f>VLOOKUP(D238,'Name Merge'!$B:$C,2,0)</f>
        <v>#N/A</v>
      </c>
      <c r="F238" s="151">
        <v>0</v>
      </c>
      <c r="G238" s="151">
        <v>0</v>
      </c>
      <c r="H238" s="151">
        <v>0</v>
      </c>
      <c r="I238" s="151">
        <v>1</v>
      </c>
      <c r="J238" s="151">
        <v>0</v>
      </c>
      <c r="K238" s="151">
        <v>0</v>
      </c>
      <c r="L238" s="151">
        <v>0</v>
      </c>
    </row>
    <row r="239" spans="1:12">
      <c r="A239" s="340"/>
      <c r="B239" s="343"/>
      <c r="C239" s="180" t="s">
        <v>307</v>
      </c>
      <c r="D239" s="180" t="s">
        <v>307</v>
      </c>
      <c r="E239" s="213" t="str">
        <f>VLOOKUP(D239,'Name Merge'!$B:$C,2,0)</f>
        <v>Swale</v>
      </c>
      <c r="F239" s="151">
        <v>6</v>
      </c>
      <c r="G239" s="151">
        <v>4</v>
      </c>
      <c r="H239" s="151">
        <v>0</v>
      </c>
      <c r="I239" s="151">
        <v>0</v>
      </c>
      <c r="J239" s="151">
        <v>0</v>
      </c>
      <c r="K239" s="151">
        <v>0</v>
      </c>
      <c r="L239" s="151">
        <v>8</v>
      </c>
    </row>
    <row r="240" spans="1:12">
      <c r="A240" s="340"/>
      <c r="B240" s="343"/>
      <c r="C240" s="180" t="s">
        <v>310</v>
      </c>
      <c r="D240" s="180" t="s">
        <v>310</v>
      </c>
      <c r="E240" s="213" t="str">
        <f>VLOOKUP(D240,'Name Merge'!$B:$C,2,0)</f>
        <v>Thanet</v>
      </c>
      <c r="F240" s="151">
        <v>2</v>
      </c>
      <c r="G240" s="151">
        <v>1</v>
      </c>
      <c r="H240" s="151">
        <v>4</v>
      </c>
      <c r="I240" s="151">
        <v>0</v>
      </c>
      <c r="J240" s="151">
        <v>0</v>
      </c>
      <c r="K240" s="151">
        <v>0</v>
      </c>
      <c r="L240" s="151">
        <v>1</v>
      </c>
    </row>
    <row r="241" spans="1:12">
      <c r="A241" s="340"/>
      <c r="B241" s="343"/>
      <c r="C241" s="180" t="s">
        <v>313</v>
      </c>
      <c r="D241" s="180" t="s">
        <v>313</v>
      </c>
      <c r="E241" s="213" t="str">
        <f>VLOOKUP(D241,'Name Merge'!$B:$C,2,0)</f>
        <v>Tonbridge and Malling</v>
      </c>
      <c r="F241" s="151">
        <v>0</v>
      </c>
      <c r="G241" s="151">
        <v>1</v>
      </c>
      <c r="H241" s="151">
        <v>3</v>
      </c>
      <c r="I241" s="151">
        <v>0</v>
      </c>
      <c r="J241" s="151">
        <v>0</v>
      </c>
      <c r="K241" s="151">
        <v>0</v>
      </c>
      <c r="L241" s="151">
        <v>0</v>
      </c>
    </row>
    <row r="242" spans="1:12">
      <c r="A242" s="340"/>
      <c r="B242" s="343"/>
      <c r="C242" s="180" t="s">
        <v>314</v>
      </c>
      <c r="D242" s="180" t="s">
        <v>314</v>
      </c>
      <c r="E242" s="213" t="str">
        <f>VLOOKUP(D242,'Name Merge'!$B:$C,2,0)</f>
        <v>Tunbridge Wells</v>
      </c>
      <c r="F242" s="151">
        <v>1</v>
      </c>
      <c r="G242" s="151">
        <v>0</v>
      </c>
      <c r="H242" s="151">
        <v>1</v>
      </c>
      <c r="I242" s="151">
        <v>0</v>
      </c>
      <c r="J242" s="151">
        <v>0</v>
      </c>
      <c r="K242" s="151">
        <v>0</v>
      </c>
      <c r="L242" s="151">
        <v>1</v>
      </c>
    </row>
    <row r="243" spans="1:12">
      <c r="A243" s="340"/>
      <c r="B243" s="350"/>
      <c r="C243" s="193" t="s">
        <v>910</v>
      </c>
      <c r="D243" s="193" t="s">
        <v>910</v>
      </c>
      <c r="E243" s="213" t="e">
        <f>VLOOKUP(D243,'Name Merge'!$B:$C,2,0)</f>
        <v>#N/A</v>
      </c>
      <c r="F243" s="151">
        <v>0</v>
      </c>
      <c r="G243" s="151">
        <v>0</v>
      </c>
      <c r="H243" s="151">
        <v>0</v>
      </c>
      <c r="I243" s="151">
        <v>1</v>
      </c>
      <c r="J243" s="151">
        <v>0</v>
      </c>
      <c r="K243" s="151">
        <v>0</v>
      </c>
      <c r="L243" s="151">
        <v>0</v>
      </c>
    </row>
    <row r="244" spans="1:12">
      <c r="A244" s="340"/>
      <c r="B244" s="191" t="s">
        <v>911</v>
      </c>
      <c r="C244" s="180" t="s">
        <v>912</v>
      </c>
      <c r="D244" s="180" t="s">
        <v>912</v>
      </c>
      <c r="E244" s="213" t="e">
        <f>VLOOKUP(D244,'Name Merge'!$B:$C,2,0)</f>
        <v>#N/A</v>
      </c>
      <c r="F244" s="151">
        <v>0</v>
      </c>
      <c r="G244" s="151">
        <v>0</v>
      </c>
      <c r="H244" s="151">
        <v>0</v>
      </c>
      <c r="I244" s="151">
        <v>0</v>
      </c>
      <c r="J244" s="151">
        <v>0</v>
      </c>
      <c r="K244" s="151">
        <v>3</v>
      </c>
      <c r="L244" s="151">
        <v>0</v>
      </c>
    </row>
    <row r="245" spans="1:12">
      <c r="A245" s="340"/>
      <c r="B245" s="178" t="s">
        <v>913</v>
      </c>
      <c r="C245" s="180" t="s">
        <v>913</v>
      </c>
      <c r="D245" s="180" t="s">
        <v>286</v>
      </c>
      <c r="E245" s="213" t="str">
        <f>VLOOKUP(D245,'Name Merge'!$B:$C,2,0)</f>
        <v>Medway</v>
      </c>
      <c r="F245" s="151">
        <v>12</v>
      </c>
      <c r="G245" s="151">
        <v>0</v>
      </c>
      <c r="H245" s="151">
        <v>0</v>
      </c>
      <c r="I245" s="151">
        <v>0</v>
      </c>
      <c r="J245" s="151">
        <v>0</v>
      </c>
      <c r="K245" s="151">
        <v>0</v>
      </c>
      <c r="L245" s="151">
        <v>4</v>
      </c>
    </row>
    <row r="246" spans="1:12">
      <c r="A246" s="340"/>
      <c r="B246" s="178" t="s">
        <v>914</v>
      </c>
      <c r="C246" s="180" t="s">
        <v>914</v>
      </c>
      <c r="D246" s="180" t="s">
        <v>289</v>
      </c>
      <c r="E246" s="213" t="str">
        <f>VLOOKUP(D246,'Name Merge'!$B:$C,2,0)</f>
        <v>Milton Keynes</v>
      </c>
      <c r="F246" s="151">
        <v>1</v>
      </c>
      <c r="G246" s="151">
        <v>1</v>
      </c>
      <c r="H246" s="151">
        <v>3</v>
      </c>
      <c r="I246" s="151">
        <v>0</v>
      </c>
      <c r="J246" s="151">
        <v>0</v>
      </c>
      <c r="K246" s="151">
        <v>0</v>
      </c>
      <c r="L246" s="151">
        <v>1</v>
      </c>
    </row>
    <row r="247" spans="1:12">
      <c r="A247" s="340"/>
      <c r="B247" s="305" t="s">
        <v>915</v>
      </c>
      <c r="C247" s="180" t="s">
        <v>257</v>
      </c>
      <c r="D247" s="180" t="s">
        <v>257</v>
      </c>
      <c r="E247" s="213" t="str">
        <f>VLOOKUP(D247,'Name Merge'!$B:$C,2,0)</f>
        <v>Cherwell</v>
      </c>
      <c r="F247" s="151">
        <v>2</v>
      </c>
      <c r="G247" s="151">
        <v>3</v>
      </c>
      <c r="H247" s="151">
        <v>3</v>
      </c>
      <c r="I247" s="151">
        <v>0</v>
      </c>
      <c r="J247" s="151">
        <v>0</v>
      </c>
      <c r="K247" s="151">
        <v>0</v>
      </c>
      <c r="L247" s="151">
        <v>2</v>
      </c>
    </row>
    <row r="248" spans="1:12">
      <c r="A248" s="340"/>
      <c r="B248" s="306"/>
      <c r="C248" s="192" t="s">
        <v>292</v>
      </c>
      <c r="D248" s="192" t="s">
        <v>292</v>
      </c>
      <c r="E248" s="213" t="str">
        <f>VLOOKUP(D248,'Name Merge'!$B:$C,2,0)</f>
        <v>Oxford</v>
      </c>
      <c r="F248" s="151">
        <v>1</v>
      </c>
      <c r="G248" s="151">
        <v>1</v>
      </c>
      <c r="H248" s="151">
        <v>0</v>
      </c>
      <c r="I248" s="151">
        <v>0</v>
      </c>
      <c r="J248" s="151">
        <v>0</v>
      </c>
      <c r="K248" s="151">
        <v>0</v>
      </c>
      <c r="L248" s="151">
        <v>0</v>
      </c>
    </row>
    <row r="249" spans="1:12">
      <c r="A249" s="340"/>
      <c r="B249" s="306"/>
      <c r="C249" s="192" t="s">
        <v>304</v>
      </c>
      <c r="D249" s="192" t="s">
        <v>304</v>
      </c>
      <c r="E249" s="213" t="str">
        <f>VLOOKUP(D249,'Name Merge'!$B:$C,2,0)</f>
        <v>South Oxfordshire</v>
      </c>
      <c r="F249" s="151">
        <v>4</v>
      </c>
      <c r="G249" s="151">
        <v>2</v>
      </c>
      <c r="H249" s="151">
        <v>8</v>
      </c>
      <c r="I249" s="151">
        <v>0</v>
      </c>
      <c r="J249" s="151">
        <v>0</v>
      </c>
      <c r="K249" s="151">
        <v>0</v>
      </c>
      <c r="L249" s="151">
        <v>0</v>
      </c>
    </row>
    <row r="250" spans="1:12">
      <c r="A250" s="340"/>
      <c r="B250" s="306"/>
      <c r="C250" s="180" t="s">
        <v>315</v>
      </c>
      <c r="D250" s="180" t="s">
        <v>315</v>
      </c>
      <c r="E250" s="213" t="str">
        <f>VLOOKUP(D250,'Name Merge'!$B:$C,2,0)</f>
        <v>Vale of White Horse</v>
      </c>
      <c r="F250" s="151">
        <v>1</v>
      </c>
      <c r="G250" s="151">
        <v>3</v>
      </c>
      <c r="H250" s="151">
        <v>4</v>
      </c>
      <c r="I250" s="151">
        <v>0</v>
      </c>
      <c r="J250" s="151">
        <v>0</v>
      </c>
      <c r="K250" s="151">
        <v>0</v>
      </c>
      <c r="L250" s="151">
        <v>0</v>
      </c>
    </row>
    <row r="251" spans="1:12">
      <c r="A251" s="340"/>
      <c r="B251" s="306"/>
      <c r="C251" s="180" t="s">
        <v>319</v>
      </c>
      <c r="D251" s="180" t="s">
        <v>319</v>
      </c>
      <c r="E251" s="213" t="str">
        <f>VLOOKUP(D251,'Name Merge'!$B:$C,2,0)</f>
        <v>West Oxfordshire</v>
      </c>
      <c r="F251" s="151">
        <v>0</v>
      </c>
      <c r="G251" s="151">
        <v>3</v>
      </c>
      <c r="H251" s="151">
        <v>7</v>
      </c>
      <c r="I251" s="151">
        <v>0</v>
      </c>
      <c r="J251" s="151">
        <v>0</v>
      </c>
      <c r="K251" s="151">
        <v>0</v>
      </c>
      <c r="L251" s="151">
        <v>0</v>
      </c>
    </row>
    <row r="252" spans="1:12">
      <c r="A252" s="340"/>
      <c r="B252" s="178" t="s">
        <v>916</v>
      </c>
      <c r="C252" s="180" t="s">
        <v>916</v>
      </c>
      <c r="D252" s="180" t="s">
        <v>534</v>
      </c>
      <c r="E252" s="213" t="str">
        <f>VLOOKUP(D252,'Name Merge'!$B:$C,2,0)</f>
        <v>City of Portsmouth</v>
      </c>
      <c r="F252" s="151">
        <v>13</v>
      </c>
      <c r="G252" s="151">
        <v>4</v>
      </c>
      <c r="H252" s="151">
        <v>0</v>
      </c>
      <c r="I252" s="151">
        <v>0</v>
      </c>
      <c r="J252" s="151">
        <v>0</v>
      </c>
      <c r="K252" s="151">
        <v>0</v>
      </c>
      <c r="L252" s="151">
        <v>0</v>
      </c>
    </row>
    <row r="253" spans="1:12">
      <c r="A253" s="340"/>
      <c r="B253" s="178" t="s">
        <v>917</v>
      </c>
      <c r="C253" s="180" t="s">
        <v>917</v>
      </c>
      <c r="D253" s="180" t="s">
        <v>294</v>
      </c>
      <c r="E253" s="213" t="str">
        <f>VLOOKUP(D253,'Name Merge'!$B:$C,2,0)</f>
        <v>Reading</v>
      </c>
      <c r="F253" s="151">
        <v>3</v>
      </c>
      <c r="G253" s="151">
        <v>1</v>
      </c>
      <c r="H253" s="151">
        <v>0</v>
      </c>
      <c r="I253" s="151">
        <v>0</v>
      </c>
      <c r="J253" s="151">
        <v>0</v>
      </c>
      <c r="K253" s="151">
        <v>0</v>
      </c>
      <c r="L253" s="151">
        <v>1</v>
      </c>
    </row>
    <row r="254" spans="1:12">
      <c r="A254" s="340"/>
      <c r="B254" s="178" t="s">
        <v>918</v>
      </c>
      <c r="C254" s="180" t="s">
        <v>918</v>
      </c>
      <c r="D254" s="180" t="s">
        <v>302</v>
      </c>
      <c r="E254" s="213" t="str">
        <f>VLOOKUP(D254,'Name Merge'!$B:$C,2,0)</f>
        <v>Slough</v>
      </c>
      <c r="F254" s="151">
        <v>0</v>
      </c>
      <c r="G254" s="151">
        <v>0</v>
      </c>
      <c r="H254" s="151">
        <v>0</v>
      </c>
      <c r="I254" s="151">
        <v>0</v>
      </c>
      <c r="J254" s="151">
        <v>0</v>
      </c>
      <c r="K254" s="151">
        <v>0</v>
      </c>
      <c r="L254" s="151">
        <v>0</v>
      </c>
    </row>
    <row r="255" spans="1:12">
      <c r="A255" s="340"/>
      <c r="B255" s="178" t="s">
        <v>919</v>
      </c>
      <c r="C255" s="192" t="s">
        <v>919</v>
      </c>
      <c r="D255" s="192" t="s">
        <v>535</v>
      </c>
      <c r="E255" s="213" t="str">
        <f>VLOOKUP(D255,'Name Merge'!$B:$C,2,0)</f>
        <v>City of Southampton</v>
      </c>
      <c r="F255" s="151">
        <v>2</v>
      </c>
      <c r="G255" s="151">
        <v>1</v>
      </c>
      <c r="H255" s="151">
        <v>0</v>
      </c>
      <c r="I255" s="151">
        <v>0</v>
      </c>
      <c r="J255" s="151">
        <v>0</v>
      </c>
      <c r="K255" s="151">
        <v>0</v>
      </c>
      <c r="L255" s="151">
        <v>1</v>
      </c>
    </row>
    <row r="256" spans="1:12">
      <c r="A256" s="340"/>
      <c r="B256" s="305" t="s">
        <v>920</v>
      </c>
      <c r="C256" s="192" t="s">
        <v>272</v>
      </c>
      <c r="D256" s="192" t="s">
        <v>272</v>
      </c>
      <c r="E256" s="213" t="str">
        <f>VLOOKUP(D256,'Name Merge'!$B:$C,2,0)</f>
        <v>Elmbridge</v>
      </c>
      <c r="F256" s="151">
        <v>3</v>
      </c>
      <c r="G256" s="151">
        <v>0</v>
      </c>
      <c r="H256" s="151">
        <v>0</v>
      </c>
      <c r="I256" s="151">
        <v>0</v>
      </c>
      <c r="J256" s="151">
        <v>0</v>
      </c>
      <c r="K256" s="151">
        <v>0</v>
      </c>
      <c r="L256" s="151">
        <v>1</v>
      </c>
    </row>
    <row r="257" spans="1:12">
      <c r="A257" s="340"/>
      <c r="B257" s="306"/>
      <c r="C257" s="192" t="s">
        <v>273</v>
      </c>
      <c r="D257" s="192" t="s">
        <v>273</v>
      </c>
      <c r="E257" s="213" t="str">
        <f>VLOOKUP(D257,'Name Merge'!$B:$C,2,0)</f>
        <v>Epsom and Ewell</v>
      </c>
      <c r="F257" s="151">
        <v>0</v>
      </c>
      <c r="G257" s="151">
        <v>0</v>
      </c>
      <c r="H257" s="151">
        <v>0</v>
      </c>
      <c r="I257" s="151">
        <v>0</v>
      </c>
      <c r="J257" s="151">
        <v>0</v>
      </c>
      <c r="K257" s="151">
        <v>0</v>
      </c>
      <c r="L257" s="151">
        <v>3</v>
      </c>
    </row>
    <row r="258" spans="1:12">
      <c r="A258" s="340"/>
      <c r="B258" s="306"/>
      <c r="C258" s="192" t="s">
        <v>277</v>
      </c>
      <c r="D258" s="192" t="s">
        <v>277</v>
      </c>
      <c r="E258" s="213" t="str">
        <f>VLOOKUP(D258,'Name Merge'!$B:$C,2,0)</f>
        <v>Guildford</v>
      </c>
      <c r="F258" s="151">
        <v>1</v>
      </c>
      <c r="G258" s="151">
        <v>3</v>
      </c>
      <c r="H258" s="151">
        <v>0</v>
      </c>
      <c r="I258" s="151">
        <v>1</v>
      </c>
      <c r="J258" s="151">
        <v>0</v>
      </c>
      <c r="K258" s="151">
        <v>0</v>
      </c>
      <c r="L258" s="151">
        <v>0</v>
      </c>
    </row>
    <row r="259" spans="1:12">
      <c r="A259" s="340"/>
      <c r="B259" s="306"/>
      <c r="C259" s="180" t="s">
        <v>290</v>
      </c>
      <c r="D259" s="180" t="s">
        <v>290</v>
      </c>
      <c r="E259" s="213" t="str">
        <f>VLOOKUP(D259,'Name Merge'!$B:$C,2,0)</f>
        <v>Mole Valley</v>
      </c>
      <c r="F259" s="151">
        <v>4</v>
      </c>
      <c r="G259" s="151">
        <v>2</v>
      </c>
      <c r="H259" s="151">
        <v>2</v>
      </c>
      <c r="I259" s="151">
        <v>1</v>
      </c>
      <c r="J259" s="151">
        <v>0</v>
      </c>
      <c r="K259" s="151">
        <v>0</v>
      </c>
      <c r="L259" s="151">
        <v>0</v>
      </c>
    </row>
    <row r="260" spans="1:12">
      <c r="A260" s="340"/>
      <c r="B260" s="306"/>
      <c r="C260" s="180" t="s">
        <v>295</v>
      </c>
      <c r="D260" s="180" t="s">
        <v>295</v>
      </c>
      <c r="E260" s="213" t="str">
        <f>VLOOKUP(D260,'Name Merge'!$B:$C,2,0)</f>
        <v>Reigate and Banstead</v>
      </c>
      <c r="F260" s="151">
        <v>1</v>
      </c>
      <c r="G260" s="151">
        <v>0</v>
      </c>
      <c r="H260" s="151">
        <v>0</v>
      </c>
      <c r="I260" s="151">
        <v>0</v>
      </c>
      <c r="J260" s="151">
        <v>0</v>
      </c>
      <c r="K260" s="151">
        <v>0</v>
      </c>
      <c r="L260" s="151">
        <v>0</v>
      </c>
    </row>
    <row r="261" spans="1:12">
      <c r="A261" s="340"/>
      <c r="B261" s="306"/>
      <c r="C261" s="180" t="s">
        <v>297</v>
      </c>
      <c r="D261" s="180" t="s">
        <v>297</v>
      </c>
      <c r="E261" s="213" t="str">
        <f>VLOOKUP(D261,'Name Merge'!$B:$C,2,0)</f>
        <v>Runnymede</v>
      </c>
      <c r="F261" s="151">
        <v>0</v>
      </c>
      <c r="G261" s="151">
        <v>0</v>
      </c>
      <c r="H261" s="151">
        <v>0</v>
      </c>
      <c r="I261" s="151">
        <v>1</v>
      </c>
      <c r="J261" s="151">
        <v>0</v>
      </c>
      <c r="K261" s="151">
        <v>0</v>
      </c>
      <c r="L261" s="151">
        <v>0</v>
      </c>
    </row>
    <row r="262" spans="1:12">
      <c r="A262" s="340"/>
      <c r="B262" s="306"/>
      <c r="C262" s="180" t="s">
        <v>305</v>
      </c>
      <c r="D262" s="180" t="s">
        <v>305</v>
      </c>
      <c r="E262" s="213" t="str">
        <f>VLOOKUP(D262,'Name Merge'!$B:$C,2,0)</f>
        <v>Spelthorne</v>
      </c>
      <c r="F262" s="151">
        <v>0</v>
      </c>
      <c r="G262" s="151">
        <v>1</v>
      </c>
      <c r="H262" s="151">
        <v>0</v>
      </c>
      <c r="I262" s="151">
        <v>0</v>
      </c>
      <c r="J262" s="151">
        <v>0</v>
      </c>
      <c r="K262" s="151">
        <v>0</v>
      </c>
      <c r="L262" s="151">
        <v>0</v>
      </c>
    </row>
    <row r="263" spans="1:12">
      <c r="A263" s="340"/>
      <c r="B263" s="306"/>
      <c r="C263" s="180" t="s">
        <v>306</v>
      </c>
      <c r="D263" s="180" t="s">
        <v>306</v>
      </c>
      <c r="E263" s="213" t="str">
        <f>VLOOKUP(D263,'Name Merge'!$B:$C,2,0)</f>
        <v>Surrey Heath</v>
      </c>
      <c r="F263" s="151">
        <v>0</v>
      </c>
      <c r="G263" s="151">
        <v>0</v>
      </c>
      <c r="H263" s="151">
        <v>0</v>
      </c>
      <c r="I263" s="151">
        <v>0</v>
      </c>
      <c r="J263" s="151">
        <v>0</v>
      </c>
      <c r="K263" s="151">
        <v>0</v>
      </c>
      <c r="L263" s="151">
        <v>0</v>
      </c>
    </row>
    <row r="264" spans="1:12">
      <c r="A264" s="340"/>
      <c r="B264" s="306"/>
      <c r="C264" s="180" t="s">
        <v>308</v>
      </c>
      <c r="D264" s="180" t="s">
        <v>308</v>
      </c>
      <c r="E264" s="213" t="str">
        <f>VLOOKUP(D264,'Name Merge'!$B:$C,2,0)</f>
        <v>Tandridge</v>
      </c>
      <c r="F264" s="151">
        <v>1</v>
      </c>
      <c r="G264" s="151">
        <v>1</v>
      </c>
      <c r="H264" s="151">
        <v>1</v>
      </c>
      <c r="I264" s="151">
        <v>0</v>
      </c>
      <c r="J264" s="151">
        <v>0</v>
      </c>
      <c r="K264" s="151">
        <v>0</v>
      </c>
      <c r="L264" s="151">
        <v>0</v>
      </c>
    </row>
    <row r="265" spans="1:12">
      <c r="A265" s="340"/>
      <c r="B265" s="306"/>
      <c r="C265" s="180" t="s">
        <v>316</v>
      </c>
      <c r="D265" s="180" t="s">
        <v>316</v>
      </c>
      <c r="E265" s="213" t="str">
        <f>VLOOKUP(D265,'Name Merge'!$B:$C,2,0)</f>
        <v>Waverley</v>
      </c>
      <c r="F265" s="151">
        <v>0</v>
      </c>
      <c r="G265" s="151">
        <v>1</v>
      </c>
      <c r="H265" s="151">
        <v>1</v>
      </c>
      <c r="I265" s="151">
        <v>0</v>
      </c>
      <c r="J265" s="151">
        <v>0</v>
      </c>
      <c r="K265" s="151">
        <v>0</v>
      </c>
      <c r="L265" s="151">
        <v>0</v>
      </c>
    </row>
    <row r="266" spans="1:12">
      <c r="A266" s="340"/>
      <c r="B266" s="306"/>
      <c r="C266" s="180" t="s">
        <v>323</v>
      </c>
      <c r="D266" s="180" t="s">
        <v>323</v>
      </c>
      <c r="E266" s="213" t="str">
        <f>VLOOKUP(D266,'Name Merge'!$B:$C,2,0)</f>
        <v>Woking</v>
      </c>
      <c r="F266" s="151">
        <v>0</v>
      </c>
      <c r="G266" s="151">
        <v>0</v>
      </c>
      <c r="H266" s="151">
        <v>0</v>
      </c>
      <c r="I266" s="151">
        <v>1</v>
      </c>
      <c r="J266" s="151">
        <v>0</v>
      </c>
      <c r="K266" s="151">
        <v>0</v>
      </c>
      <c r="L266" s="151">
        <v>1</v>
      </c>
    </row>
    <row r="267" spans="1:12">
      <c r="A267" s="340"/>
      <c r="B267" s="178" t="s">
        <v>921</v>
      </c>
      <c r="C267" s="180" t="s">
        <v>921</v>
      </c>
      <c r="D267" s="180" t="s">
        <v>318</v>
      </c>
      <c r="E267" s="213" t="str">
        <f>VLOOKUP(D267,'Name Merge'!$B:$C,2,0)</f>
        <v>West Berkshire</v>
      </c>
      <c r="F267" s="151">
        <v>4</v>
      </c>
      <c r="G267" s="151">
        <v>3</v>
      </c>
      <c r="H267" s="151">
        <v>4</v>
      </c>
      <c r="I267" s="151">
        <v>3</v>
      </c>
      <c r="J267" s="151">
        <v>0</v>
      </c>
      <c r="K267" s="151">
        <v>0</v>
      </c>
      <c r="L267" s="151">
        <v>0</v>
      </c>
    </row>
    <row r="268" spans="1:12">
      <c r="A268" s="340"/>
      <c r="B268" s="305" t="s">
        <v>922</v>
      </c>
      <c r="C268" s="180" t="s">
        <v>245</v>
      </c>
      <c r="D268" s="180" t="s">
        <v>245</v>
      </c>
      <c r="E268" s="213" t="str">
        <f>VLOOKUP(D268,'Name Merge'!$B:$C,2,0)</f>
        <v>Adur</v>
      </c>
      <c r="F268" s="151">
        <v>0</v>
      </c>
      <c r="G268" s="151">
        <v>1</v>
      </c>
      <c r="H268" s="151">
        <v>0</v>
      </c>
      <c r="I268" s="151">
        <v>0</v>
      </c>
      <c r="J268" s="151">
        <v>0</v>
      </c>
      <c r="K268" s="151">
        <v>0</v>
      </c>
      <c r="L268" s="151">
        <v>1</v>
      </c>
    </row>
    <row r="269" spans="1:12">
      <c r="A269" s="340"/>
      <c r="B269" s="306"/>
      <c r="C269" s="180" t="s">
        <v>246</v>
      </c>
      <c r="D269" s="180" t="s">
        <v>246</v>
      </c>
      <c r="E269" s="213" t="str">
        <f>VLOOKUP(D269,'Name Merge'!$B:$C,2,0)</f>
        <v>Arun</v>
      </c>
      <c r="F269" s="151">
        <v>1</v>
      </c>
      <c r="G269" s="151">
        <v>2</v>
      </c>
      <c r="H269" s="151">
        <v>0</v>
      </c>
      <c r="I269" s="151">
        <v>0</v>
      </c>
      <c r="J269" s="151">
        <v>0</v>
      </c>
      <c r="K269" s="151">
        <v>0</v>
      </c>
      <c r="L269" s="151">
        <v>0</v>
      </c>
    </row>
    <row r="270" spans="1:12">
      <c r="A270" s="340"/>
      <c r="B270" s="306"/>
      <c r="C270" s="192" t="s">
        <v>258</v>
      </c>
      <c r="D270" s="192" t="s">
        <v>258</v>
      </c>
      <c r="E270" s="213" t="str">
        <f>VLOOKUP(D270,'Name Merge'!$B:$C,2,0)</f>
        <v>Chichester</v>
      </c>
      <c r="F270" s="151">
        <v>2</v>
      </c>
      <c r="G270" s="151">
        <v>1</v>
      </c>
      <c r="H270" s="151">
        <v>3</v>
      </c>
      <c r="I270" s="151">
        <v>1</v>
      </c>
      <c r="J270" s="151">
        <v>0</v>
      </c>
      <c r="K270" s="151">
        <v>0</v>
      </c>
      <c r="L270" s="151">
        <v>1</v>
      </c>
    </row>
    <row r="271" spans="1:12">
      <c r="A271" s="340"/>
      <c r="B271" s="306"/>
      <c r="C271" s="180" t="s">
        <v>264</v>
      </c>
      <c r="D271" s="180" t="s">
        <v>264</v>
      </c>
      <c r="E271" s="213" t="str">
        <f>VLOOKUP(D271,'Name Merge'!$B:$C,2,0)</f>
        <v>Crawley</v>
      </c>
      <c r="F271" s="151">
        <v>0</v>
      </c>
      <c r="G271" s="151">
        <v>0</v>
      </c>
      <c r="H271" s="151">
        <v>0</v>
      </c>
      <c r="I271" s="151">
        <v>0</v>
      </c>
      <c r="J271" s="151">
        <v>0</v>
      </c>
      <c r="K271" s="151">
        <v>0</v>
      </c>
      <c r="L271" s="151">
        <v>0</v>
      </c>
    </row>
    <row r="272" spans="1:12">
      <c r="A272" s="340"/>
      <c r="B272" s="306"/>
      <c r="C272" s="180" t="s">
        <v>281</v>
      </c>
      <c r="D272" s="180" t="s">
        <v>281</v>
      </c>
      <c r="E272" s="213" t="str">
        <f>VLOOKUP(D272,'Name Merge'!$B:$C,2,0)</f>
        <v>Horsham</v>
      </c>
      <c r="F272" s="151">
        <v>1</v>
      </c>
      <c r="G272" s="151">
        <v>3</v>
      </c>
      <c r="H272" s="151">
        <v>2</v>
      </c>
      <c r="I272" s="151">
        <v>0</v>
      </c>
      <c r="J272" s="151">
        <v>0</v>
      </c>
      <c r="K272" s="151">
        <v>0</v>
      </c>
      <c r="L272" s="151">
        <v>1</v>
      </c>
    </row>
    <row r="273" spans="1:12">
      <c r="A273" s="340"/>
      <c r="B273" s="306"/>
      <c r="C273" s="180" t="s">
        <v>287</v>
      </c>
      <c r="D273" s="180" t="s">
        <v>287</v>
      </c>
      <c r="E273" s="213" t="str">
        <f>VLOOKUP(D273,'Name Merge'!$B:$C,2,0)</f>
        <v>Mid Sussex</v>
      </c>
      <c r="F273" s="151">
        <v>0</v>
      </c>
      <c r="G273" s="151">
        <v>0</v>
      </c>
      <c r="H273" s="151">
        <v>1</v>
      </c>
      <c r="I273" s="151">
        <v>0</v>
      </c>
      <c r="J273" s="151">
        <v>0</v>
      </c>
      <c r="K273" s="151">
        <v>0</v>
      </c>
      <c r="L273" s="151">
        <v>1</v>
      </c>
    </row>
    <row r="274" spans="1:12">
      <c r="A274" s="340"/>
      <c r="B274" s="306"/>
      <c r="C274" s="180" t="s">
        <v>896</v>
      </c>
      <c r="D274" s="180" t="s">
        <v>896</v>
      </c>
      <c r="E274" s="213" t="e">
        <f>VLOOKUP(D274,'Name Merge'!$B:$C,2,0)</f>
        <v>#N/A</v>
      </c>
      <c r="F274" s="151">
        <v>4</v>
      </c>
      <c r="G274" s="151">
        <v>1</v>
      </c>
      <c r="H274" s="151">
        <v>18</v>
      </c>
      <c r="I274" s="151">
        <v>0</v>
      </c>
      <c r="J274" s="151">
        <v>0</v>
      </c>
      <c r="K274" s="151">
        <v>0</v>
      </c>
      <c r="L274" s="151">
        <v>1</v>
      </c>
    </row>
    <row r="275" spans="1:12">
      <c r="A275" s="340"/>
      <c r="B275" s="306"/>
      <c r="C275" s="180" t="s">
        <v>326</v>
      </c>
      <c r="D275" s="180" t="s">
        <v>326</v>
      </c>
      <c r="E275" s="213" t="str">
        <f>VLOOKUP(D275,'Name Merge'!$B:$C,2,0)</f>
        <v>Worthing</v>
      </c>
      <c r="F275" s="151">
        <v>0</v>
      </c>
      <c r="G275" s="151">
        <v>1</v>
      </c>
      <c r="H275" s="151">
        <v>0</v>
      </c>
      <c r="I275" s="151">
        <v>0</v>
      </c>
      <c r="J275" s="151">
        <v>0</v>
      </c>
      <c r="K275" s="151">
        <v>0</v>
      </c>
      <c r="L275" s="151">
        <v>0</v>
      </c>
    </row>
    <row r="276" spans="1:12">
      <c r="A276" s="340"/>
      <c r="B276" s="178" t="s">
        <v>923</v>
      </c>
      <c r="C276" s="180" t="s">
        <v>923</v>
      </c>
      <c r="D276" s="180" t="s">
        <v>322</v>
      </c>
      <c r="E276" s="213" t="str">
        <f>VLOOKUP(D276,'Name Merge'!$B:$C,2,0)</f>
        <v>Windsor and Maidenhead</v>
      </c>
      <c r="F276" s="151">
        <v>2</v>
      </c>
      <c r="G276" s="151">
        <v>0</v>
      </c>
      <c r="H276" s="151">
        <v>0</v>
      </c>
      <c r="I276" s="151">
        <v>0</v>
      </c>
      <c r="J276" s="151">
        <v>0</v>
      </c>
      <c r="K276" s="151">
        <v>0</v>
      </c>
      <c r="L276" s="151">
        <v>1</v>
      </c>
    </row>
    <row r="277" spans="1:12">
      <c r="A277" s="341"/>
      <c r="B277" s="178" t="s">
        <v>924</v>
      </c>
      <c r="C277" s="186" t="s">
        <v>924</v>
      </c>
      <c r="D277" s="186" t="s">
        <v>325</v>
      </c>
      <c r="E277" s="213" t="str">
        <f>VLOOKUP(D277,'Name Merge'!$B:$C,2,0)</f>
        <v>Wokingham</v>
      </c>
      <c r="F277" s="151">
        <v>2</v>
      </c>
      <c r="G277" s="151">
        <v>0</v>
      </c>
      <c r="H277" s="151">
        <v>3</v>
      </c>
      <c r="I277" s="151">
        <v>1</v>
      </c>
      <c r="J277" s="151">
        <v>0</v>
      </c>
      <c r="K277" s="151">
        <v>0</v>
      </c>
      <c r="L277" s="151">
        <v>0</v>
      </c>
    </row>
    <row r="278" spans="1:12" ht="15.75" thickBot="1">
      <c r="A278" s="130"/>
      <c r="B278" s="182"/>
      <c r="C278" s="183" t="s">
        <v>847</v>
      </c>
      <c r="D278" s="183" t="s">
        <v>847</v>
      </c>
      <c r="E278" s="213" t="e">
        <f>VLOOKUP(D278,'Name Merge'!$B:$C,2,0)</f>
        <v>#N/A</v>
      </c>
      <c r="F278" s="131">
        <v>158</v>
      </c>
      <c r="G278" s="131">
        <v>91</v>
      </c>
      <c r="H278" s="131">
        <v>141</v>
      </c>
      <c r="I278" s="131">
        <v>25</v>
      </c>
      <c r="J278" s="131">
        <v>0</v>
      </c>
      <c r="K278" s="131">
        <v>4</v>
      </c>
      <c r="L278" s="132">
        <v>65</v>
      </c>
    </row>
    <row r="279" spans="1:12" ht="51">
      <c r="A279" s="140" t="s">
        <v>830</v>
      </c>
      <c r="B279" s="141" t="s">
        <v>831</v>
      </c>
      <c r="C279" s="141" t="s">
        <v>832</v>
      </c>
      <c r="D279" s="141" t="s">
        <v>832</v>
      </c>
      <c r="E279" s="213" t="e">
        <f>VLOOKUP(D279,'Name Merge'!$B:$C,2,0)</f>
        <v>#N/A</v>
      </c>
      <c r="F279" s="149" t="s">
        <v>455</v>
      </c>
      <c r="G279" s="149" t="s">
        <v>456</v>
      </c>
      <c r="H279" s="149" t="s">
        <v>457</v>
      </c>
      <c r="I279" s="149" t="s">
        <v>458</v>
      </c>
      <c r="J279" s="149" t="s">
        <v>459</v>
      </c>
      <c r="K279" s="149" t="s">
        <v>460</v>
      </c>
      <c r="L279" s="127" t="s">
        <v>833</v>
      </c>
    </row>
    <row r="280" spans="1:12" ht="26.25">
      <c r="A280" s="327" t="s">
        <v>474</v>
      </c>
      <c r="B280" s="178" t="s">
        <v>925</v>
      </c>
      <c r="C280" s="180" t="s">
        <v>925</v>
      </c>
      <c r="D280" s="180" t="s">
        <v>329</v>
      </c>
      <c r="E280" s="213" t="str">
        <f>VLOOKUP(D280,'Name Merge'!$B:$C,2,0)</f>
        <v>Bath and North East Somerset</v>
      </c>
      <c r="F280" s="151">
        <v>3</v>
      </c>
      <c r="G280" s="151">
        <v>0</v>
      </c>
      <c r="H280" s="151">
        <v>8</v>
      </c>
      <c r="I280" s="151">
        <v>0</v>
      </c>
      <c r="J280" s="151">
        <v>0</v>
      </c>
      <c r="K280" s="151">
        <v>0</v>
      </c>
      <c r="L280" s="151">
        <v>3</v>
      </c>
    </row>
    <row r="281" spans="1:12">
      <c r="A281" s="328"/>
      <c r="B281" s="178" t="s">
        <v>926</v>
      </c>
      <c r="C281" s="180" t="s">
        <v>926</v>
      </c>
      <c r="D281" s="180" t="s">
        <v>331</v>
      </c>
      <c r="E281" s="213" t="str">
        <f>VLOOKUP(D281,'Name Merge'!$B:$C,2,0)</f>
        <v>Bournemouth</v>
      </c>
      <c r="F281" s="151">
        <v>0</v>
      </c>
      <c r="G281" s="151">
        <v>4</v>
      </c>
      <c r="H281" s="151">
        <v>1</v>
      </c>
      <c r="I281" s="151">
        <v>0</v>
      </c>
      <c r="J281" s="151">
        <v>0</v>
      </c>
      <c r="K281" s="151">
        <v>0</v>
      </c>
      <c r="L281" s="151">
        <v>1</v>
      </c>
    </row>
    <row r="282" spans="1:12">
      <c r="A282" s="328"/>
      <c r="B282" s="178" t="s">
        <v>927</v>
      </c>
      <c r="C282" s="180" t="s">
        <v>927</v>
      </c>
      <c r="D282" s="15" t="s">
        <v>537</v>
      </c>
      <c r="E282" s="213" t="str">
        <f>VLOOKUP(D282,'Name Merge'!$B:$C,2,0)</f>
        <v>City of Bristol</v>
      </c>
      <c r="F282" s="151">
        <v>9</v>
      </c>
      <c r="G282" s="151">
        <v>5</v>
      </c>
      <c r="H282" s="151">
        <v>4</v>
      </c>
      <c r="I282" s="151">
        <v>0</v>
      </c>
      <c r="J282" s="151">
        <v>0</v>
      </c>
      <c r="K282" s="151">
        <v>0</v>
      </c>
      <c r="L282" s="151">
        <v>1</v>
      </c>
    </row>
    <row r="283" spans="1:12" ht="26.25">
      <c r="A283" s="328"/>
      <c r="B283" s="178"/>
      <c r="C283" s="200" t="s">
        <v>928</v>
      </c>
      <c r="D283" s="200" t="s">
        <v>985</v>
      </c>
      <c r="E283" s="213" t="e">
        <f>VLOOKUP(D283,'Name Merge'!$B:$C,2,0)</f>
        <v>#N/A</v>
      </c>
      <c r="F283" s="151">
        <v>0</v>
      </c>
      <c r="G283" s="151">
        <v>0</v>
      </c>
      <c r="H283" s="151">
        <v>0</v>
      </c>
      <c r="I283" s="151">
        <v>1</v>
      </c>
      <c r="J283" s="151">
        <v>0</v>
      </c>
      <c r="K283" s="151">
        <v>0</v>
      </c>
      <c r="L283" s="151">
        <v>0</v>
      </c>
    </row>
    <row r="284" spans="1:12">
      <c r="A284" s="328"/>
      <c r="B284" s="178" t="s">
        <v>929</v>
      </c>
      <c r="C284" s="180" t="s">
        <v>929</v>
      </c>
      <c r="D284" s="180" t="s">
        <v>340</v>
      </c>
      <c r="E284" s="213" t="str">
        <f>VLOOKUP(D284,'Name Merge'!$B:$C,2,0)</f>
        <v>Cornwall</v>
      </c>
      <c r="F284" s="151">
        <v>34</v>
      </c>
      <c r="G284" s="151">
        <v>26</v>
      </c>
      <c r="H284" s="151">
        <v>186</v>
      </c>
      <c r="I284" s="151">
        <v>1</v>
      </c>
      <c r="J284" s="151">
        <v>1</v>
      </c>
      <c r="K284" s="151">
        <v>0</v>
      </c>
      <c r="L284" s="151">
        <v>1</v>
      </c>
    </row>
    <row r="285" spans="1:12">
      <c r="A285" s="328"/>
      <c r="B285" s="305" t="s">
        <v>930</v>
      </c>
      <c r="C285" s="186" t="s">
        <v>931</v>
      </c>
      <c r="D285" s="186" t="s">
        <v>933</v>
      </c>
      <c r="E285" s="213" t="e">
        <f>VLOOKUP(D285,'Name Merge'!$B:$C,2,0)</f>
        <v>#N/A</v>
      </c>
      <c r="F285" s="151">
        <v>2</v>
      </c>
      <c r="G285" s="151">
        <v>3</v>
      </c>
      <c r="H285" s="151">
        <v>154</v>
      </c>
      <c r="I285" s="151">
        <v>0</v>
      </c>
      <c r="J285" s="151">
        <v>0</v>
      </c>
      <c r="K285" s="151">
        <v>0</v>
      </c>
      <c r="L285" s="151">
        <v>0</v>
      </c>
    </row>
    <row r="286" spans="1:12">
      <c r="A286" s="328"/>
      <c r="B286" s="306"/>
      <c r="C286" s="180" t="s">
        <v>343</v>
      </c>
      <c r="D286" s="180" t="s">
        <v>343</v>
      </c>
      <c r="E286" s="213" t="str">
        <f>VLOOKUP(D286,'Name Merge'!$B:$C,2,0)</f>
        <v>East Devon</v>
      </c>
      <c r="F286" s="151">
        <v>3</v>
      </c>
      <c r="G286" s="151">
        <v>5</v>
      </c>
      <c r="H286" s="151">
        <v>36</v>
      </c>
      <c r="I286" s="151">
        <v>1</v>
      </c>
      <c r="J286" s="151">
        <v>0</v>
      </c>
      <c r="K286" s="151">
        <v>0</v>
      </c>
      <c r="L286" s="151">
        <v>0</v>
      </c>
    </row>
    <row r="287" spans="1:12">
      <c r="A287" s="328"/>
      <c r="B287" s="306"/>
      <c r="C287" s="180" t="s">
        <v>345</v>
      </c>
      <c r="D287" s="180" t="s">
        <v>345</v>
      </c>
      <c r="E287" s="213" t="str">
        <f>VLOOKUP(D287,'Name Merge'!$B:$C,2,0)</f>
        <v>Exeter</v>
      </c>
      <c r="F287" s="151">
        <v>0</v>
      </c>
      <c r="G287" s="151">
        <v>2</v>
      </c>
      <c r="H287" s="151">
        <v>1</v>
      </c>
      <c r="I287" s="151">
        <v>0</v>
      </c>
      <c r="J287" s="151">
        <v>0</v>
      </c>
      <c r="K287" s="151">
        <v>0</v>
      </c>
      <c r="L287" s="151">
        <v>0</v>
      </c>
    </row>
    <row r="288" spans="1:12">
      <c r="A288" s="328"/>
      <c r="B288" s="306"/>
      <c r="C288" s="186" t="s">
        <v>932</v>
      </c>
      <c r="D288" s="186" t="s">
        <v>662</v>
      </c>
      <c r="E288" s="213" t="e">
        <f>VLOOKUP(D288,'Name Merge'!$B:$C,2,0)</f>
        <v>#N/A</v>
      </c>
      <c r="F288" s="151">
        <v>0</v>
      </c>
      <c r="G288" s="151">
        <v>2</v>
      </c>
      <c r="H288" s="151">
        <v>7</v>
      </c>
      <c r="I288" s="151">
        <v>0</v>
      </c>
      <c r="J288" s="151">
        <v>0</v>
      </c>
      <c r="K288" s="151">
        <v>0</v>
      </c>
      <c r="L288" s="151">
        <v>0</v>
      </c>
    </row>
    <row r="289" spans="1:12">
      <c r="A289" s="328"/>
      <c r="B289" s="306"/>
      <c r="C289" s="180" t="s">
        <v>351</v>
      </c>
      <c r="D289" s="180" t="s">
        <v>351</v>
      </c>
      <c r="E289" s="213" t="str">
        <f>VLOOKUP(D289,'Name Merge'!$B:$C,2,0)</f>
        <v>Mid Devon</v>
      </c>
      <c r="F289" s="151">
        <v>2</v>
      </c>
      <c r="G289" s="151">
        <v>1</v>
      </c>
      <c r="H289" s="151">
        <v>16</v>
      </c>
      <c r="I289" s="151">
        <v>0</v>
      </c>
      <c r="J289" s="151">
        <v>0</v>
      </c>
      <c r="K289" s="151">
        <v>0</v>
      </c>
      <c r="L289" s="151">
        <v>3</v>
      </c>
    </row>
    <row r="290" spans="1:12">
      <c r="A290" s="328"/>
      <c r="B290" s="306"/>
      <c r="C290" s="180" t="s">
        <v>352</v>
      </c>
      <c r="D290" s="180" t="s">
        <v>352</v>
      </c>
      <c r="E290" s="213" t="str">
        <f>VLOOKUP(D290,'Name Merge'!$B:$C,2,0)</f>
        <v>North Devon</v>
      </c>
      <c r="F290" s="151">
        <v>3</v>
      </c>
      <c r="G290" s="151">
        <v>8</v>
      </c>
      <c r="H290" s="151">
        <v>17</v>
      </c>
      <c r="I290" s="151">
        <v>0</v>
      </c>
      <c r="J290" s="151">
        <v>0</v>
      </c>
      <c r="K290" s="151">
        <v>0</v>
      </c>
      <c r="L290" s="151">
        <v>1</v>
      </c>
    </row>
    <row r="291" spans="1:12">
      <c r="A291" s="328"/>
      <c r="B291" s="306"/>
      <c r="C291" s="180" t="s">
        <v>360</v>
      </c>
      <c r="D291" s="180" t="s">
        <v>360</v>
      </c>
      <c r="E291" s="213" t="str">
        <f>VLOOKUP(D291,'Name Merge'!$B:$C,2,0)</f>
        <v>South Hams</v>
      </c>
      <c r="F291" s="151">
        <v>8</v>
      </c>
      <c r="G291" s="151">
        <v>13</v>
      </c>
      <c r="H291" s="151">
        <v>21</v>
      </c>
      <c r="I291" s="151">
        <v>0</v>
      </c>
      <c r="J291" s="151">
        <v>0</v>
      </c>
      <c r="K291" s="151">
        <v>0</v>
      </c>
      <c r="L291" s="151">
        <v>0</v>
      </c>
    </row>
    <row r="292" spans="1:12">
      <c r="A292" s="328"/>
      <c r="B292" s="306"/>
      <c r="C292" s="180" t="s">
        <v>366</v>
      </c>
      <c r="D292" s="180" t="s">
        <v>366</v>
      </c>
      <c r="E292" s="213" t="str">
        <f>VLOOKUP(D292,'Name Merge'!$B:$C,2,0)</f>
        <v>Teignbridge</v>
      </c>
      <c r="F292" s="151">
        <v>2</v>
      </c>
      <c r="G292" s="151">
        <v>3</v>
      </c>
      <c r="H292" s="151">
        <v>7</v>
      </c>
      <c r="I292" s="151">
        <v>2</v>
      </c>
      <c r="J292" s="151">
        <v>0</v>
      </c>
      <c r="K292" s="151">
        <v>0</v>
      </c>
      <c r="L292" s="151">
        <v>2</v>
      </c>
    </row>
    <row r="293" spans="1:12">
      <c r="A293" s="328"/>
      <c r="B293" s="306"/>
      <c r="C293" s="180" t="s">
        <v>370</v>
      </c>
      <c r="D293" s="180" t="s">
        <v>370</v>
      </c>
      <c r="E293" s="213" t="str">
        <f>VLOOKUP(D293,'Name Merge'!$B:$C,2,0)</f>
        <v>Torridge</v>
      </c>
      <c r="F293" s="151">
        <v>3</v>
      </c>
      <c r="G293" s="151">
        <v>12</v>
      </c>
      <c r="H293" s="151">
        <v>36</v>
      </c>
      <c r="I293" s="151">
        <v>0</v>
      </c>
      <c r="J293" s="151">
        <v>0</v>
      </c>
      <c r="K293" s="151">
        <v>0</v>
      </c>
      <c r="L293" s="151">
        <v>2</v>
      </c>
    </row>
    <row r="294" spans="1:12">
      <c r="A294" s="328"/>
      <c r="B294" s="307"/>
      <c r="C294" s="180" t="s">
        <v>371</v>
      </c>
      <c r="D294" s="180" t="s">
        <v>371</v>
      </c>
      <c r="E294" s="213" t="str">
        <f>VLOOKUP(D294,'Name Merge'!$B:$C,2,0)</f>
        <v>West Devon</v>
      </c>
      <c r="F294" s="151">
        <v>6</v>
      </c>
      <c r="G294" s="151">
        <v>3</v>
      </c>
      <c r="H294" s="151">
        <v>9</v>
      </c>
      <c r="I294" s="151">
        <v>0</v>
      </c>
      <c r="J294" s="151">
        <v>0</v>
      </c>
      <c r="K294" s="151">
        <v>0</v>
      </c>
      <c r="L294" s="151">
        <v>0</v>
      </c>
    </row>
    <row r="295" spans="1:12">
      <c r="A295" s="328"/>
      <c r="B295" s="305" t="s">
        <v>934</v>
      </c>
      <c r="C295" s="180" t="s">
        <v>335</v>
      </c>
      <c r="D295" s="180" t="s">
        <v>335</v>
      </c>
      <c r="E295" s="213" t="str">
        <f>VLOOKUP(D295,'Name Merge'!$B:$C,2,0)</f>
        <v>Christchurch</v>
      </c>
      <c r="F295" s="151">
        <v>0</v>
      </c>
      <c r="G295" s="151">
        <v>0</v>
      </c>
      <c r="H295" s="151">
        <v>2</v>
      </c>
      <c r="I295" s="151">
        <v>0</v>
      </c>
      <c r="J295" s="151">
        <v>0</v>
      </c>
      <c r="K295" s="151">
        <v>0</v>
      </c>
      <c r="L295" s="151">
        <v>0</v>
      </c>
    </row>
    <row r="296" spans="1:12">
      <c r="A296" s="328"/>
      <c r="B296" s="306"/>
      <c r="C296" s="180" t="s">
        <v>344</v>
      </c>
      <c r="D296" s="180" t="s">
        <v>344</v>
      </c>
      <c r="E296" s="213" t="str">
        <f>VLOOKUP(D296,'Name Merge'!$B:$C,2,0)</f>
        <v>East Dorset</v>
      </c>
      <c r="F296" s="151">
        <v>1</v>
      </c>
      <c r="G296" s="151">
        <v>0</v>
      </c>
      <c r="H296" s="151">
        <v>33</v>
      </c>
      <c r="I296" s="151">
        <v>0</v>
      </c>
      <c r="J296" s="151">
        <v>0</v>
      </c>
      <c r="K296" s="151">
        <v>0</v>
      </c>
      <c r="L296" s="151">
        <v>0</v>
      </c>
    </row>
    <row r="297" spans="1:12">
      <c r="A297" s="328"/>
      <c r="B297" s="306"/>
      <c r="C297" s="180" t="s">
        <v>353</v>
      </c>
      <c r="D297" s="180" t="s">
        <v>353</v>
      </c>
      <c r="E297" s="213" t="str">
        <f>VLOOKUP(D297,'Name Merge'!$B:$C,2,0)</f>
        <v>North Dorset</v>
      </c>
      <c r="F297" s="151">
        <v>4</v>
      </c>
      <c r="G297" s="151">
        <v>1</v>
      </c>
      <c r="H297" s="151">
        <v>43</v>
      </c>
      <c r="I297" s="151">
        <v>0</v>
      </c>
      <c r="J297" s="151">
        <v>0</v>
      </c>
      <c r="K297" s="151">
        <v>0</v>
      </c>
      <c r="L297" s="151">
        <v>2</v>
      </c>
    </row>
    <row r="298" spans="1:12">
      <c r="A298" s="328"/>
      <c r="B298" s="306"/>
      <c r="C298" s="180" t="s">
        <v>357</v>
      </c>
      <c r="D298" s="180" t="s">
        <v>357</v>
      </c>
      <c r="E298" s="213" t="str">
        <f>VLOOKUP(D298,'Name Merge'!$B:$C,2,0)</f>
        <v>Purbeck</v>
      </c>
      <c r="F298" s="151">
        <v>3</v>
      </c>
      <c r="G298" s="151">
        <v>0</v>
      </c>
      <c r="H298" s="151">
        <v>48</v>
      </c>
      <c r="I298" s="151">
        <v>0</v>
      </c>
      <c r="J298" s="151">
        <v>0</v>
      </c>
      <c r="K298" s="151">
        <v>0</v>
      </c>
      <c r="L298" s="151">
        <v>2</v>
      </c>
    </row>
    <row r="299" spans="1:12">
      <c r="A299" s="328"/>
      <c r="B299" s="306"/>
      <c r="C299" s="180" t="s">
        <v>372</v>
      </c>
      <c r="D299" s="180" t="s">
        <v>372</v>
      </c>
      <c r="E299" s="213" t="str">
        <f>VLOOKUP(D299,'Name Merge'!$B:$C,2,0)</f>
        <v>West Dorset</v>
      </c>
      <c r="F299" s="151">
        <v>13</v>
      </c>
      <c r="G299" s="151">
        <v>3</v>
      </c>
      <c r="H299" s="151">
        <v>97</v>
      </c>
      <c r="I299" s="151">
        <v>1</v>
      </c>
      <c r="J299" s="151">
        <v>0</v>
      </c>
      <c r="K299" s="151">
        <v>0</v>
      </c>
      <c r="L299" s="151">
        <v>0</v>
      </c>
    </row>
    <row r="300" spans="1:12">
      <c r="A300" s="328"/>
      <c r="B300" s="307"/>
      <c r="C300" s="180" t="s">
        <v>374</v>
      </c>
      <c r="D300" s="180" t="s">
        <v>374</v>
      </c>
      <c r="E300" s="213" t="str">
        <f>VLOOKUP(D300,'Name Merge'!$B:$C,2,0)</f>
        <v>Weymouth and Portland</v>
      </c>
      <c r="F300" s="151">
        <v>3</v>
      </c>
      <c r="G300" s="151">
        <v>0</v>
      </c>
      <c r="H300" s="151">
        <v>3</v>
      </c>
      <c r="I300" s="151">
        <v>0</v>
      </c>
      <c r="J300" s="151">
        <v>0</v>
      </c>
      <c r="K300" s="151">
        <v>0</v>
      </c>
      <c r="L300" s="151">
        <v>1</v>
      </c>
    </row>
    <row r="301" spans="1:12">
      <c r="A301" s="328"/>
      <c r="B301" s="305" t="s">
        <v>935</v>
      </c>
      <c r="C301" s="180" t="s">
        <v>333</v>
      </c>
      <c r="D301" s="180" t="s">
        <v>333</v>
      </c>
      <c r="E301" s="213" t="str">
        <f>VLOOKUP(D301,'Name Merge'!$B:$C,2,0)</f>
        <v>Cheltenham</v>
      </c>
      <c r="F301" s="151">
        <v>0</v>
      </c>
      <c r="G301" s="151">
        <v>2</v>
      </c>
      <c r="H301" s="151">
        <v>0</v>
      </c>
      <c r="I301" s="151">
        <v>0</v>
      </c>
      <c r="J301" s="151">
        <v>0</v>
      </c>
      <c r="K301" s="151">
        <v>0</v>
      </c>
      <c r="L301" s="151">
        <v>0</v>
      </c>
    </row>
    <row r="302" spans="1:12">
      <c r="A302" s="328"/>
      <c r="B302" s="306"/>
      <c r="C302" s="180" t="s">
        <v>341</v>
      </c>
      <c r="D302" s="180" t="s">
        <v>341</v>
      </c>
      <c r="E302" s="213" t="str">
        <f>VLOOKUP(D302,'Name Merge'!$B:$C,2,0)</f>
        <v>Cotswold</v>
      </c>
      <c r="F302" s="151">
        <v>3</v>
      </c>
      <c r="G302" s="151">
        <v>4</v>
      </c>
      <c r="H302" s="151">
        <v>21</v>
      </c>
      <c r="I302" s="151">
        <v>0</v>
      </c>
      <c r="J302" s="151">
        <v>0</v>
      </c>
      <c r="K302" s="151">
        <v>0</v>
      </c>
      <c r="L302" s="151">
        <v>0</v>
      </c>
    </row>
    <row r="303" spans="1:12">
      <c r="A303" s="328"/>
      <c r="B303" s="306"/>
      <c r="C303" s="180" t="s">
        <v>346</v>
      </c>
      <c r="D303" s="180" t="s">
        <v>346</v>
      </c>
      <c r="E303" s="213" t="str">
        <f>VLOOKUP(D303,'Name Merge'!$B:$C,2,0)</f>
        <v>Forest of Dean</v>
      </c>
      <c r="F303" s="151">
        <v>4</v>
      </c>
      <c r="G303" s="151">
        <v>9</v>
      </c>
      <c r="H303" s="151">
        <v>8</v>
      </c>
      <c r="I303" s="151">
        <v>0</v>
      </c>
      <c r="J303" s="151">
        <v>0</v>
      </c>
      <c r="K303" s="151">
        <v>0</v>
      </c>
      <c r="L303" s="151">
        <v>0</v>
      </c>
    </row>
    <row r="304" spans="1:12">
      <c r="A304" s="328"/>
      <c r="B304" s="306"/>
      <c r="C304" s="180" t="s">
        <v>347</v>
      </c>
      <c r="D304" s="180" t="s">
        <v>347</v>
      </c>
      <c r="E304" s="213" t="str">
        <f>VLOOKUP(D304,'Name Merge'!$B:$C,2,0)</f>
        <v>Gloucester</v>
      </c>
      <c r="F304" s="151">
        <v>3</v>
      </c>
      <c r="G304" s="151">
        <v>0</v>
      </c>
      <c r="H304" s="151">
        <v>0</v>
      </c>
      <c r="I304" s="151">
        <v>0</v>
      </c>
      <c r="J304" s="151">
        <v>0</v>
      </c>
      <c r="K304" s="151">
        <v>0</v>
      </c>
      <c r="L304" s="151">
        <v>2</v>
      </c>
    </row>
    <row r="305" spans="1:12">
      <c r="A305" s="328"/>
      <c r="B305" s="306"/>
      <c r="C305" s="180" t="s">
        <v>362</v>
      </c>
      <c r="D305" s="180" t="s">
        <v>362</v>
      </c>
      <c r="E305" s="213" t="str">
        <f>VLOOKUP(D305,'Name Merge'!$B:$C,2,0)</f>
        <v>Stroud</v>
      </c>
      <c r="F305" s="151">
        <v>5</v>
      </c>
      <c r="G305" s="151">
        <v>7</v>
      </c>
      <c r="H305" s="151">
        <v>5</v>
      </c>
      <c r="I305" s="151">
        <v>0</v>
      </c>
      <c r="J305" s="151">
        <v>0</v>
      </c>
      <c r="K305" s="151">
        <v>0</v>
      </c>
      <c r="L305" s="151">
        <v>2</v>
      </c>
    </row>
    <row r="306" spans="1:12">
      <c r="A306" s="328"/>
      <c r="B306" s="307"/>
      <c r="C306" s="180" t="s">
        <v>367</v>
      </c>
      <c r="D306" s="180" t="s">
        <v>367</v>
      </c>
      <c r="E306" s="213" t="str">
        <f>VLOOKUP(D306,'Name Merge'!$B:$C,2,0)</f>
        <v>Tewkesbury</v>
      </c>
      <c r="F306" s="151">
        <v>7</v>
      </c>
      <c r="G306" s="151">
        <v>4</v>
      </c>
      <c r="H306" s="151">
        <v>7</v>
      </c>
      <c r="I306" s="151">
        <v>0</v>
      </c>
      <c r="J306" s="151">
        <v>0</v>
      </c>
      <c r="K306" s="151">
        <v>0</v>
      </c>
      <c r="L306" s="151">
        <v>1</v>
      </c>
    </row>
    <row r="307" spans="1:12">
      <c r="A307" s="328"/>
      <c r="B307" s="174" t="s">
        <v>936</v>
      </c>
      <c r="C307" s="165" t="s">
        <v>936</v>
      </c>
      <c r="D307" s="165" t="s">
        <v>348</v>
      </c>
      <c r="E307" s="213" t="str">
        <f>VLOOKUP(D307,'Name Merge'!$B:$C,2,0)</f>
        <v>Isles of Scilly</v>
      </c>
      <c r="F307" s="151">
        <v>2</v>
      </c>
      <c r="G307" s="151">
        <v>0</v>
      </c>
      <c r="H307" s="151">
        <v>30</v>
      </c>
      <c r="I307" s="151">
        <v>0</v>
      </c>
      <c r="J307" s="151">
        <v>0</v>
      </c>
      <c r="K307" s="151">
        <v>0</v>
      </c>
      <c r="L307" s="151">
        <v>0</v>
      </c>
    </row>
    <row r="308" spans="1:12">
      <c r="A308" s="328"/>
      <c r="B308" s="201" t="s">
        <v>937</v>
      </c>
      <c r="C308" s="202" t="s">
        <v>937</v>
      </c>
      <c r="D308" s="202" t="s">
        <v>354</v>
      </c>
      <c r="E308" s="213" t="str">
        <f>VLOOKUP(D308,'Name Merge'!$B:$C,2,0)</f>
        <v>North Somerset</v>
      </c>
      <c r="F308" s="151">
        <v>3</v>
      </c>
      <c r="G308" s="151">
        <v>2</v>
      </c>
      <c r="H308" s="151">
        <v>1</v>
      </c>
      <c r="I308" s="151">
        <v>0</v>
      </c>
      <c r="J308" s="151">
        <v>0</v>
      </c>
      <c r="K308" s="151">
        <v>0</v>
      </c>
      <c r="L308" s="151">
        <v>4</v>
      </c>
    </row>
    <row r="309" spans="1:12">
      <c r="A309" s="328"/>
      <c r="B309" s="201" t="s">
        <v>938</v>
      </c>
      <c r="C309" s="202" t="s">
        <v>938</v>
      </c>
      <c r="D309" s="202" t="s">
        <v>553</v>
      </c>
      <c r="E309" s="213" t="str">
        <f>VLOOKUP(D309,'Name Merge'!$B:$C,2,0)</f>
        <v>City of Plymouth</v>
      </c>
      <c r="F309" s="151">
        <v>13</v>
      </c>
      <c r="G309" s="151">
        <v>1</v>
      </c>
      <c r="H309" s="151">
        <v>13</v>
      </c>
      <c r="I309" s="151">
        <v>0</v>
      </c>
      <c r="J309" s="151">
        <v>0</v>
      </c>
      <c r="K309" s="151">
        <v>0</v>
      </c>
      <c r="L309" s="151">
        <v>0</v>
      </c>
    </row>
    <row r="310" spans="1:12">
      <c r="A310" s="328"/>
      <c r="B310" s="201" t="s">
        <v>939</v>
      </c>
      <c r="C310" s="202" t="s">
        <v>939</v>
      </c>
      <c r="D310" s="202" t="s">
        <v>356</v>
      </c>
      <c r="E310" s="213" t="str">
        <f>VLOOKUP(D310,'Name Merge'!$B:$C,2,0)</f>
        <v>Poole</v>
      </c>
      <c r="F310" s="151">
        <v>0</v>
      </c>
      <c r="G310" s="151">
        <v>1</v>
      </c>
      <c r="H310" s="151">
        <v>1</v>
      </c>
      <c r="I310" s="151">
        <v>0</v>
      </c>
      <c r="J310" s="151">
        <v>0</v>
      </c>
      <c r="K310" s="151">
        <v>0</v>
      </c>
      <c r="L310" s="151">
        <v>1</v>
      </c>
    </row>
    <row r="311" spans="1:12">
      <c r="A311" s="328"/>
      <c r="B311" s="308" t="s">
        <v>940</v>
      </c>
      <c r="C311" s="203" t="s">
        <v>662</v>
      </c>
      <c r="D311" s="203" t="s">
        <v>662</v>
      </c>
      <c r="E311" s="213" t="e">
        <f>VLOOKUP(D311,'Name Merge'!$B:$C,2,0)</f>
        <v>#N/A</v>
      </c>
      <c r="F311" s="151">
        <v>2</v>
      </c>
      <c r="G311" s="151">
        <v>0</v>
      </c>
      <c r="H311" s="151">
        <v>22</v>
      </c>
      <c r="I311" s="151">
        <v>0</v>
      </c>
      <c r="J311" s="151">
        <v>0</v>
      </c>
      <c r="K311" s="151">
        <v>0</v>
      </c>
      <c r="L311" s="151">
        <v>0</v>
      </c>
    </row>
    <row r="312" spans="1:12">
      <c r="A312" s="328"/>
      <c r="B312" s="309"/>
      <c r="C312" s="202" t="s">
        <v>350</v>
      </c>
      <c r="D312" s="202" t="s">
        <v>350</v>
      </c>
      <c r="E312" s="213" t="str">
        <f>VLOOKUP(D312,'Name Merge'!$B:$C,2,0)</f>
        <v>Mendip</v>
      </c>
      <c r="F312" s="151">
        <v>5</v>
      </c>
      <c r="G312" s="151">
        <v>9</v>
      </c>
      <c r="H312" s="151">
        <v>17</v>
      </c>
      <c r="I312" s="151">
        <v>0</v>
      </c>
      <c r="J312" s="151">
        <v>0</v>
      </c>
      <c r="K312" s="151">
        <v>0</v>
      </c>
      <c r="L312" s="151">
        <v>0</v>
      </c>
    </row>
    <row r="313" spans="1:12">
      <c r="A313" s="328"/>
      <c r="B313" s="309"/>
      <c r="C313" s="202" t="s">
        <v>358</v>
      </c>
      <c r="D313" s="202" t="s">
        <v>358</v>
      </c>
      <c r="E313" s="213" t="str">
        <f>VLOOKUP(D313,'Name Merge'!$B:$C,2,0)</f>
        <v>Sedgemoor</v>
      </c>
      <c r="F313" s="151">
        <v>2</v>
      </c>
      <c r="G313" s="151">
        <v>8</v>
      </c>
      <c r="H313" s="151">
        <v>12</v>
      </c>
      <c r="I313" s="151">
        <v>1</v>
      </c>
      <c r="J313" s="151">
        <v>0</v>
      </c>
      <c r="K313" s="151">
        <v>0</v>
      </c>
      <c r="L313" s="151">
        <v>0</v>
      </c>
    </row>
    <row r="314" spans="1:12">
      <c r="A314" s="328"/>
      <c r="B314" s="309"/>
      <c r="C314" s="202" t="s">
        <v>361</v>
      </c>
      <c r="D314" s="202" t="s">
        <v>361</v>
      </c>
      <c r="E314" s="213" t="str">
        <f>VLOOKUP(D314,'Name Merge'!$B:$C,2,0)</f>
        <v>South Somerset</v>
      </c>
      <c r="F314" s="151">
        <v>8</v>
      </c>
      <c r="G314" s="151">
        <v>12</v>
      </c>
      <c r="H314" s="151">
        <v>3</v>
      </c>
      <c r="I314" s="151">
        <v>2</v>
      </c>
      <c r="J314" s="151">
        <v>0</v>
      </c>
      <c r="K314" s="151">
        <v>0</v>
      </c>
      <c r="L314" s="151">
        <v>0</v>
      </c>
    </row>
    <row r="315" spans="1:12">
      <c r="A315" s="328"/>
      <c r="B315" s="309"/>
      <c r="C315" s="202" t="s">
        <v>365</v>
      </c>
      <c r="D315" s="202" t="s">
        <v>365</v>
      </c>
      <c r="E315" s="213" t="str">
        <f>VLOOKUP(D315,'Name Merge'!$B:$C,2,0)</f>
        <v>Taunton Deane</v>
      </c>
      <c r="F315" s="151">
        <v>6</v>
      </c>
      <c r="G315" s="151">
        <v>1</v>
      </c>
      <c r="H315" s="151">
        <v>8</v>
      </c>
      <c r="I315" s="151">
        <v>0</v>
      </c>
      <c r="J315" s="151">
        <v>0</v>
      </c>
      <c r="K315" s="151">
        <v>0</v>
      </c>
      <c r="L315" s="151">
        <v>1</v>
      </c>
    </row>
    <row r="316" spans="1:12">
      <c r="A316" s="328"/>
      <c r="B316" s="310"/>
      <c r="C316" s="202" t="s">
        <v>373</v>
      </c>
      <c r="D316" s="202" t="s">
        <v>373</v>
      </c>
      <c r="E316" s="213" t="str">
        <f>VLOOKUP(D316,'Name Merge'!$B:$C,2,0)</f>
        <v>West Somerset</v>
      </c>
      <c r="F316" s="151">
        <v>1</v>
      </c>
      <c r="G316" s="151">
        <v>1</v>
      </c>
      <c r="H316" s="151">
        <v>7</v>
      </c>
      <c r="I316" s="151">
        <v>1</v>
      </c>
      <c r="J316" s="151">
        <v>0</v>
      </c>
      <c r="K316" s="151">
        <v>0</v>
      </c>
      <c r="L316" s="151">
        <v>0</v>
      </c>
    </row>
    <row r="317" spans="1:12">
      <c r="A317" s="328"/>
      <c r="B317" s="201" t="s">
        <v>941</v>
      </c>
      <c r="C317" s="202" t="s">
        <v>941</v>
      </c>
      <c r="D317" s="202" t="s">
        <v>359</v>
      </c>
      <c r="E317" s="213" t="str">
        <f>VLOOKUP(D317,'Name Merge'!$B:$C,2,0)</f>
        <v>South Gloucestershire</v>
      </c>
      <c r="F317" s="151">
        <v>6</v>
      </c>
      <c r="G317" s="151">
        <v>2</v>
      </c>
      <c r="H317" s="151">
        <v>3</v>
      </c>
      <c r="I317" s="151">
        <v>2</v>
      </c>
      <c r="J317" s="151">
        <v>0</v>
      </c>
      <c r="K317" s="151">
        <v>0</v>
      </c>
      <c r="L317" s="151">
        <v>2</v>
      </c>
    </row>
    <row r="318" spans="1:12">
      <c r="A318" s="328"/>
      <c r="B318" s="201" t="s">
        <v>942</v>
      </c>
      <c r="C318" s="202" t="s">
        <v>942</v>
      </c>
      <c r="D318" s="202" t="s">
        <v>364</v>
      </c>
      <c r="E318" s="213" t="str">
        <f>VLOOKUP(D318,'Name Merge'!$B:$C,2,0)</f>
        <v>Swindon</v>
      </c>
      <c r="F318" s="151">
        <v>1</v>
      </c>
      <c r="G318" s="151">
        <v>1</v>
      </c>
      <c r="H318" s="151">
        <v>11</v>
      </c>
      <c r="I318" s="151">
        <v>0</v>
      </c>
      <c r="J318" s="151">
        <v>0</v>
      </c>
      <c r="K318" s="151">
        <v>0</v>
      </c>
      <c r="L318" s="151">
        <v>0</v>
      </c>
    </row>
    <row r="319" spans="1:12">
      <c r="A319" s="328"/>
      <c r="B319" s="201" t="s">
        <v>943</v>
      </c>
      <c r="C319" s="202" t="s">
        <v>943</v>
      </c>
      <c r="D319" s="202" t="s">
        <v>369</v>
      </c>
      <c r="E319" s="213" t="str">
        <f>VLOOKUP(D319,'Name Merge'!$B:$C,2,0)</f>
        <v>Torbay</v>
      </c>
      <c r="F319" s="151">
        <v>4</v>
      </c>
      <c r="G319" s="151">
        <v>1</v>
      </c>
      <c r="H319" s="151">
        <v>1</v>
      </c>
      <c r="I319" s="151">
        <v>3</v>
      </c>
      <c r="J319" s="151">
        <v>0</v>
      </c>
      <c r="K319" s="151">
        <v>0</v>
      </c>
      <c r="L319" s="151">
        <v>1</v>
      </c>
    </row>
    <row r="320" spans="1:12">
      <c r="A320" s="328"/>
      <c r="B320" s="201" t="s">
        <v>944</v>
      </c>
      <c r="C320" s="202" t="s">
        <v>944</v>
      </c>
      <c r="D320" s="202" t="s">
        <v>375</v>
      </c>
      <c r="E320" s="213" t="str">
        <f>VLOOKUP(D320,'Name Merge'!$B:$C,2,0)</f>
        <v>Wiltshire</v>
      </c>
      <c r="F320" s="151">
        <v>13</v>
      </c>
      <c r="G320" s="151">
        <v>9</v>
      </c>
      <c r="H320" s="151">
        <v>153</v>
      </c>
      <c r="I320" s="151">
        <v>1</v>
      </c>
      <c r="J320" s="151">
        <v>0</v>
      </c>
      <c r="K320" s="151">
        <v>0</v>
      </c>
      <c r="L320" s="151">
        <v>0</v>
      </c>
    </row>
    <row r="321" spans="1:12">
      <c r="A321" s="328"/>
      <c r="B321" s="201" t="s">
        <v>945</v>
      </c>
      <c r="C321" s="204" t="s">
        <v>945</v>
      </c>
      <c r="D321" s="204" t="s">
        <v>983</v>
      </c>
      <c r="E321" s="213" t="e">
        <f>VLOOKUP(D321,'Name Merge'!$B:$C,2,0)</f>
        <v>#N/A</v>
      </c>
      <c r="F321" s="151">
        <v>0</v>
      </c>
      <c r="G321" s="151">
        <v>0</v>
      </c>
      <c r="H321" s="151">
        <v>1</v>
      </c>
      <c r="I321" s="151">
        <v>0</v>
      </c>
      <c r="J321" s="151">
        <v>0</v>
      </c>
      <c r="K321" s="151">
        <v>0</v>
      </c>
      <c r="L321" s="151">
        <v>0</v>
      </c>
    </row>
    <row r="322" spans="1:12" ht="15.75" thickBot="1">
      <c r="A322" s="329"/>
      <c r="B322" s="182"/>
      <c r="C322" s="183" t="s">
        <v>847</v>
      </c>
      <c r="D322" s="183" t="s">
        <v>847</v>
      </c>
      <c r="E322" s="213" t="e">
        <f>VLOOKUP(D322,'Name Merge'!$B:$C,2,0)</f>
        <v>#N/A</v>
      </c>
      <c r="F322" s="142">
        <v>187</v>
      </c>
      <c r="G322" s="142">
        <v>165</v>
      </c>
      <c r="H322" s="142">
        <v>1053</v>
      </c>
      <c r="I322" s="142">
        <v>16</v>
      </c>
      <c r="J322" s="142">
        <v>1</v>
      </c>
      <c r="K322" s="142">
        <v>0</v>
      </c>
      <c r="L322" s="131">
        <v>33</v>
      </c>
    </row>
    <row r="323" spans="1:12" ht="51">
      <c r="A323" s="140" t="s">
        <v>830</v>
      </c>
      <c r="B323" s="141" t="s">
        <v>831</v>
      </c>
      <c r="C323" s="141" t="s">
        <v>832</v>
      </c>
      <c r="D323" s="141" t="s">
        <v>832</v>
      </c>
      <c r="E323" s="213" t="e">
        <f>VLOOKUP(D323,'Name Merge'!$B:$C,2,0)</f>
        <v>#N/A</v>
      </c>
      <c r="F323" s="149" t="s">
        <v>455</v>
      </c>
      <c r="G323" s="149" t="s">
        <v>456</v>
      </c>
      <c r="H323" s="149" t="s">
        <v>457</v>
      </c>
      <c r="I323" s="149" t="s">
        <v>458</v>
      </c>
      <c r="J323" s="149" t="s">
        <v>459</v>
      </c>
      <c r="K323" s="149" t="s">
        <v>460</v>
      </c>
      <c r="L323" s="127" t="s">
        <v>833</v>
      </c>
    </row>
    <row r="324" spans="1:12">
      <c r="A324" s="347" t="s">
        <v>469</v>
      </c>
      <c r="B324" s="174" t="s">
        <v>946</v>
      </c>
      <c r="C324" s="143" t="s">
        <v>946</v>
      </c>
      <c r="D324" s="143" t="s">
        <v>538</v>
      </c>
      <c r="E324" s="213" t="str">
        <f>VLOOKUP(D324,'Name Merge'!$B:$C,2,0)</f>
        <v>County of Herefordshire</v>
      </c>
      <c r="F324" s="151">
        <v>17</v>
      </c>
      <c r="G324" s="151">
        <v>26</v>
      </c>
      <c r="H324" s="151">
        <v>18</v>
      </c>
      <c r="I324" s="151">
        <v>0</v>
      </c>
      <c r="J324" s="151">
        <v>0</v>
      </c>
      <c r="K324" s="151">
        <v>0</v>
      </c>
      <c r="L324" s="151">
        <v>2</v>
      </c>
    </row>
    <row r="325" spans="1:12">
      <c r="A325" s="348"/>
      <c r="B325" s="205" t="s">
        <v>947</v>
      </c>
      <c r="C325" s="180" t="s">
        <v>947</v>
      </c>
      <c r="D325" s="180" t="s">
        <v>403</v>
      </c>
      <c r="E325" s="213" t="str">
        <f>VLOOKUP(D325,'Name Merge'!$B:$C,2,0)</f>
        <v>Shropshire</v>
      </c>
      <c r="F325" s="151">
        <v>25</v>
      </c>
      <c r="G325" s="151">
        <v>25</v>
      </c>
      <c r="H325" s="151">
        <v>42</v>
      </c>
      <c r="I325" s="151">
        <v>0</v>
      </c>
      <c r="J325" s="151">
        <v>0</v>
      </c>
      <c r="K325" s="151">
        <v>0</v>
      </c>
      <c r="L325" s="151">
        <v>1</v>
      </c>
    </row>
    <row r="326" spans="1:12">
      <c r="A326" s="348"/>
      <c r="B326" s="305" t="s">
        <v>948</v>
      </c>
      <c r="C326" s="180" t="s">
        <v>382</v>
      </c>
      <c r="D326" s="180" t="s">
        <v>382</v>
      </c>
      <c r="E326" s="213" t="str">
        <f>VLOOKUP(D326,'Name Merge'!$B:$C,2,0)</f>
        <v>Cannock Chase</v>
      </c>
      <c r="F326" s="151">
        <v>0</v>
      </c>
      <c r="G326" s="151">
        <v>0</v>
      </c>
      <c r="H326" s="151">
        <v>0</v>
      </c>
      <c r="I326" s="151">
        <v>0</v>
      </c>
      <c r="J326" s="151">
        <v>0</v>
      </c>
      <c r="K326" s="151">
        <v>0</v>
      </c>
      <c r="L326" s="151">
        <v>0</v>
      </c>
    </row>
    <row r="327" spans="1:12">
      <c r="A327" s="348"/>
      <c r="B327" s="306"/>
      <c r="C327" s="180" t="s">
        <v>392</v>
      </c>
      <c r="D327" s="180" t="s">
        <v>392</v>
      </c>
      <c r="E327" s="213" t="str">
        <f>VLOOKUP(D327,'Name Merge'!$B:$C,2,0)</f>
        <v>East Staffordshire</v>
      </c>
      <c r="F327" s="151">
        <v>1</v>
      </c>
      <c r="G327" s="151">
        <v>1</v>
      </c>
      <c r="H327" s="151">
        <v>2</v>
      </c>
      <c r="I327" s="151">
        <v>0</v>
      </c>
      <c r="J327" s="151">
        <v>0</v>
      </c>
      <c r="K327" s="151">
        <v>0</v>
      </c>
      <c r="L327" s="151">
        <v>1</v>
      </c>
    </row>
    <row r="328" spans="1:12">
      <c r="A328" s="348"/>
      <c r="B328" s="306"/>
      <c r="C328" s="180" t="s">
        <v>393</v>
      </c>
      <c r="D328" s="180" t="s">
        <v>393</v>
      </c>
      <c r="E328" s="213" t="str">
        <f>VLOOKUP(D328,'Name Merge'!$B:$C,2,0)</f>
        <v>Lichfield</v>
      </c>
      <c r="F328" s="151">
        <v>3</v>
      </c>
      <c r="G328" s="151">
        <v>1</v>
      </c>
      <c r="H328" s="151">
        <v>3</v>
      </c>
      <c r="I328" s="151">
        <v>0</v>
      </c>
      <c r="J328" s="151">
        <v>0</v>
      </c>
      <c r="K328" s="151">
        <v>0</v>
      </c>
      <c r="L328" s="151">
        <v>1</v>
      </c>
    </row>
    <row r="329" spans="1:12">
      <c r="A329" s="348"/>
      <c r="B329" s="306"/>
      <c r="C329" s="180" t="s">
        <v>395</v>
      </c>
      <c r="D329" s="180" t="s">
        <v>395</v>
      </c>
      <c r="E329" s="213" t="str">
        <f>VLOOKUP(D329,'Name Merge'!$B:$C,2,0)</f>
        <v>Newcastle-under-Lyme</v>
      </c>
      <c r="F329" s="151">
        <v>3</v>
      </c>
      <c r="G329" s="151">
        <v>0</v>
      </c>
      <c r="H329" s="151">
        <v>1</v>
      </c>
      <c r="I329" s="151">
        <v>0</v>
      </c>
      <c r="J329" s="151">
        <v>0</v>
      </c>
      <c r="K329" s="151">
        <v>0</v>
      </c>
      <c r="L329" s="151">
        <v>0</v>
      </c>
    </row>
    <row r="330" spans="1:12">
      <c r="A330" s="348"/>
      <c r="B330" s="306"/>
      <c r="C330" s="173" t="s">
        <v>837</v>
      </c>
      <c r="D330" s="173" t="s">
        <v>836</v>
      </c>
      <c r="E330" s="213" t="e">
        <f>VLOOKUP(D330,'Name Merge'!$B:$C,2,0)</f>
        <v>#N/A</v>
      </c>
      <c r="F330" s="151">
        <v>1</v>
      </c>
      <c r="G330" s="151">
        <v>0</v>
      </c>
      <c r="H330" s="151">
        <v>2</v>
      </c>
      <c r="I330" s="151">
        <v>0</v>
      </c>
      <c r="J330" s="151">
        <v>0</v>
      </c>
      <c r="K330" s="151">
        <v>0</v>
      </c>
      <c r="L330" s="151">
        <v>0</v>
      </c>
    </row>
    <row r="331" spans="1:12">
      <c r="A331" s="348"/>
      <c r="B331" s="306"/>
      <c r="C331" s="180" t="s">
        <v>406</v>
      </c>
      <c r="D331" s="180" t="s">
        <v>406</v>
      </c>
      <c r="E331" s="213" t="str">
        <f>VLOOKUP(D331,'Name Merge'!$B:$C,2,0)</f>
        <v>South Staffordshire</v>
      </c>
      <c r="F331" s="151">
        <v>1</v>
      </c>
      <c r="G331" s="151">
        <v>0</v>
      </c>
      <c r="H331" s="151">
        <v>2</v>
      </c>
      <c r="I331" s="151">
        <v>0</v>
      </c>
      <c r="J331" s="151">
        <v>0</v>
      </c>
      <c r="K331" s="151">
        <v>0</v>
      </c>
      <c r="L331" s="151">
        <v>0</v>
      </c>
    </row>
    <row r="332" spans="1:12">
      <c r="A332" s="348"/>
      <c r="B332" s="306"/>
      <c r="C332" s="180" t="s">
        <v>407</v>
      </c>
      <c r="D332" s="180" t="s">
        <v>407</v>
      </c>
      <c r="E332" s="213" t="str">
        <f>VLOOKUP(D332,'Name Merge'!$B:$C,2,0)</f>
        <v>Stafford</v>
      </c>
      <c r="F332" s="151">
        <v>2</v>
      </c>
      <c r="G332" s="151">
        <v>0</v>
      </c>
      <c r="H332" s="151">
        <v>3</v>
      </c>
      <c r="I332" s="151">
        <v>0</v>
      </c>
      <c r="J332" s="151">
        <v>0</v>
      </c>
      <c r="K332" s="151">
        <v>0</v>
      </c>
      <c r="L332" s="151">
        <v>1</v>
      </c>
    </row>
    <row r="333" spans="1:12">
      <c r="A333" s="348"/>
      <c r="B333" s="306"/>
      <c r="C333" s="180" t="s">
        <v>408</v>
      </c>
      <c r="D333" s="180" t="s">
        <v>408</v>
      </c>
      <c r="E333" s="213" t="str">
        <f>VLOOKUP(D333,'Name Merge'!$B:$C,2,0)</f>
        <v>Staffordshire Moorlands</v>
      </c>
      <c r="F333" s="151">
        <v>5</v>
      </c>
      <c r="G333" s="151">
        <v>1</v>
      </c>
      <c r="H333" s="151">
        <v>1</v>
      </c>
      <c r="I333" s="151">
        <v>0</v>
      </c>
      <c r="J333" s="151">
        <v>0</v>
      </c>
      <c r="K333" s="151">
        <v>0</v>
      </c>
      <c r="L333" s="151">
        <v>2</v>
      </c>
    </row>
    <row r="334" spans="1:12">
      <c r="A334" s="348"/>
      <c r="B334" s="307"/>
      <c r="C334" s="180" t="s">
        <v>410</v>
      </c>
      <c r="D334" s="180" t="s">
        <v>410</v>
      </c>
      <c r="E334" s="213" t="str">
        <f>VLOOKUP(D334,'Name Merge'!$B:$C,2,0)</f>
        <v>Tamworth</v>
      </c>
      <c r="F334" s="151">
        <v>1</v>
      </c>
      <c r="G334" s="151">
        <v>0</v>
      </c>
      <c r="H334" s="151">
        <v>0</v>
      </c>
      <c r="I334" s="151">
        <v>0</v>
      </c>
      <c r="J334" s="151">
        <v>0</v>
      </c>
      <c r="K334" s="151">
        <v>0</v>
      </c>
      <c r="L334" s="151">
        <v>0</v>
      </c>
    </row>
    <row r="335" spans="1:12">
      <c r="A335" s="348"/>
      <c r="B335" s="178" t="s">
        <v>949</v>
      </c>
      <c r="C335" s="180" t="s">
        <v>949</v>
      </c>
      <c r="D335" s="180" t="s">
        <v>541</v>
      </c>
      <c r="E335" s="213" t="str">
        <f>VLOOKUP(D335,'Name Merge'!$B:$C,2,0)</f>
        <v>City of Stoke-on-Trent</v>
      </c>
      <c r="F335" s="151">
        <v>6</v>
      </c>
      <c r="G335" s="151">
        <v>2</v>
      </c>
      <c r="H335" s="151">
        <v>0</v>
      </c>
      <c r="I335" s="151">
        <v>0</v>
      </c>
      <c r="J335" s="151">
        <v>0</v>
      </c>
      <c r="K335" s="151">
        <v>0</v>
      </c>
      <c r="L335" s="151">
        <v>5</v>
      </c>
    </row>
    <row r="336" spans="1:12">
      <c r="A336" s="348"/>
      <c r="B336" s="178" t="s">
        <v>950</v>
      </c>
      <c r="C336" s="180" t="s">
        <v>950</v>
      </c>
      <c r="D336" s="180" t="s">
        <v>412</v>
      </c>
      <c r="E336" s="213" t="str">
        <f>VLOOKUP(D336,'Name Merge'!$B:$C,2,0)</f>
        <v>Telford and Wrekin</v>
      </c>
      <c r="F336" s="151">
        <v>2</v>
      </c>
      <c r="G336" s="151">
        <v>2</v>
      </c>
      <c r="H336" s="151">
        <v>5</v>
      </c>
      <c r="I336" s="151">
        <v>0</v>
      </c>
      <c r="J336" s="151">
        <v>0</v>
      </c>
      <c r="K336" s="151">
        <v>0</v>
      </c>
      <c r="L336" s="151">
        <v>0</v>
      </c>
    </row>
    <row r="337" spans="1:12">
      <c r="A337" s="348"/>
      <c r="B337" s="305" t="s">
        <v>951</v>
      </c>
      <c r="C337" s="180" t="s">
        <v>397</v>
      </c>
      <c r="D337" s="180" t="s">
        <v>397</v>
      </c>
      <c r="E337" s="213" t="str">
        <f>VLOOKUP(D337,'Name Merge'!$B:$C,2,0)</f>
        <v>North Warwickshire</v>
      </c>
      <c r="F337" s="151">
        <v>10</v>
      </c>
      <c r="G337" s="151">
        <v>1</v>
      </c>
      <c r="H337" s="151">
        <v>5</v>
      </c>
      <c r="I337" s="151">
        <v>0</v>
      </c>
      <c r="J337" s="151">
        <v>0</v>
      </c>
      <c r="K337" s="151">
        <v>0</v>
      </c>
      <c r="L337" s="151">
        <v>0</v>
      </c>
    </row>
    <row r="338" spans="1:12">
      <c r="A338" s="348"/>
      <c r="B338" s="306"/>
      <c r="C338" s="180" t="s">
        <v>398</v>
      </c>
      <c r="D338" s="180" t="s">
        <v>398</v>
      </c>
      <c r="E338" s="213" t="str">
        <f>VLOOKUP(D338,'Name Merge'!$B:$C,2,0)</f>
        <v>Nuneaton and Bedworth</v>
      </c>
      <c r="F338" s="151">
        <v>2</v>
      </c>
      <c r="G338" s="151">
        <v>0</v>
      </c>
      <c r="H338" s="151">
        <v>0</v>
      </c>
      <c r="I338" s="151">
        <v>0</v>
      </c>
      <c r="J338" s="151">
        <v>0</v>
      </c>
      <c r="K338" s="151">
        <v>0</v>
      </c>
      <c r="L338" s="151">
        <v>0</v>
      </c>
    </row>
    <row r="339" spans="1:12">
      <c r="A339" s="348"/>
      <c r="B339" s="306"/>
      <c r="C339" s="180" t="s">
        <v>400</v>
      </c>
      <c r="D339" s="180" t="s">
        <v>400</v>
      </c>
      <c r="E339" s="213" t="str">
        <f>VLOOKUP(D339,'Name Merge'!$B:$C,2,0)</f>
        <v>Rugby</v>
      </c>
      <c r="F339" s="151">
        <v>0</v>
      </c>
      <c r="G339" s="151">
        <v>0</v>
      </c>
      <c r="H339" s="151">
        <v>9</v>
      </c>
      <c r="I339" s="151">
        <v>1</v>
      </c>
      <c r="J339" s="151">
        <v>0</v>
      </c>
      <c r="K339" s="151">
        <v>0</v>
      </c>
      <c r="L339" s="151">
        <v>0</v>
      </c>
    </row>
    <row r="340" spans="1:12">
      <c r="A340" s="348"/>
      <c r="B340" s="306"/>
      <c r="C340" s="180" t="s">
        <v>409</v>
      </c>
      <c r="D340" s="180" t="s">
        <v>409</v>
      </c>
      <c r="E340" s="213" t="str">
        <f>VLOOKUP(D340,'Name Merge'!$B:$C,2,0)</f>
        <v>Stratford-on-Avon</v>
      </c>
      <c r="F340" s="151">
        <v>2</v>
      </c>
      <c r="G340" s="151">
        <v>10</v>
      </c>
      <c r="H340" s="151">
        <v>10</v>
      </c>
      <c r="I340" s="151">
        <v>0</v>
      </c>
      <c r="J340" s="151">
        <v>0</v>
      </c>
      <c r="K340" s="151">
        <v>0</v>
      </c>
      <c r="L340" s="151">
        <v>2</v>
      </c>
    </row>
    <row r="341" spans="1:12">
      <c r="A341" s="348"/>
      <c r="B341" s="307"/>
      <c r="C341" s="180" t="s">
        <v>415</v>
      </c>
      <c r="D341" s="180" t="s">
        <v>415</v>
      </c>
      <c r="E341" s="213" t="str">
        <f>VLOOKUP(D341,'Name Merge'!$B:$C,2,0)</f>
        <v>Warwick</v>
      </c>
      <c r="F341" s="151">
        <v>3</v>
      </c>
      <c r="G341" s="151">
        <v>3</v>
      </c>
      <c r="H341" s="151">
        <v>7</v>
      </c>
      <c r="I341" s="151">
        <v>2</v>
      </c>
      <c r="J341" s="151">
        <v>0</v>
      </c>
      <c r="K341" s="151">
        <v>0</v>
      </c>
      <c r="L341" s="151">
        <v>0</v>
      </c>
    </row>
    <row r="342" spans="1:12">
      <c r="A342" s="348"/>
      <c r="B342" s="342" t="s">
        <v>376</v>
      </c>
      <c r="C342" s="180" t="s">
        <v>378</v>
      </c>
      <c r="D342" s="180" t="s">
        <v>378</v>
      </c>
      <c r="E342" s="213" t="str">
        <f>VLOOKUP(D342,'Name Merge'!$B:$C,2,0)</f>
        <v>Birmingham</v>
      </c>
      <c r="F342" s="151">
        <v>11</v>
      </c>
      <c r="G342" s="151">
        <v>6</v>
      </c>
      <c r="H342" s="151">
        <v>1</v>
      </c>
      <c r="I342" s="151">
        <v>0</v>
      </c>
      <c r="J342" s="151">
        <v>0</v>
      </c>
      <c r="K342" s="151">
        <v>0</v>
      </c>
      <c r="L342" s="151">
        <v>9</v>
      </c>
    </row>
    <row r="343" spans="1:12">
      <c r="A343" s="348"/>
      <c r="B343" s="343"/>
      <c r="C343" s="180" t="s">
        <v>389</v>
      </c>
      <c r="D343" s="180" t="s">
        <v>389</v>
      </c>
      <c r="E343" s="213" t="str">
        <f>VLOOKUP(D343,'Name Merge'!$B:$C,2,0)</f>
        <v>Coventry</v>
      </c>
      <c r="F343" s="151">
        <v>6</v>
      </c>
      <c r="G343" s="151">
        <v>3</v>
      </c>
      <c r="H343" s="151">
        <v>2</v>
      </c>
      <c r="I343" s="151">
        <v>0</v>
      </c>
      <c r="J343" s="151">
        <v>0</v>
      </c>
      <c r="K343" s="151">
        <v>0</v>
      </c>
      <c r="L343" s="151">
        <v>3</v>
      </c>
    </row>
    <row r="344" spans="1:12">
      <c r="A344" s="348"/>
      <c r="B344" s="343"/>
      <c r="C344" s="180" t="s">
        <v>391</v>
      </c>
      <c r="D344" s="180" t="s">
        <v>391</v>
      </c>
      <c r="E344" s="213" t="str">
        <f>VLOOKUP(D344,'Name Merge'!$B:$C,2,0)</f>
        <v>Dudley</v>
      </c>
      <c r="F344" s="151">
        <v>1</v>
      </c>
      <c r="G344" s="151">
        <v>3</v>
      </c>
      <c r="H344" s="151">
        <v>0</v>
      </c>
      <c r="I344" s="151">
        <v>0</v>
      </c>
      <c r="J344" s="151">
        <v>0</v>
      </c>
      <c r="K344" s="151">
        <v>0</v>
      </c>
      <c r="L344" s="151">
        <v>4</v>
      </c>
    </row>
    <row r="345" spans="1:12">
      <c r="A345" s="348"/>
      <c r="B345" s="343"/>
      <c r="C345" s="196" t="s">
        <v>952</v>
      </c>
      <c r="D345" s="196" t="s">
        <v>952</v>
      </c>
      <c r="E345" s="213" t="e">
        <f>VLOOKUP(D345,'Name Merge'!$B:$C,2,0)</f>
        <v>#N/A</v>
      </c>
      <c r="F345" s="151">
        <v>0</v>
      </c>
      <c r="G345" s="151">
        <v>0</v>
      </c>
      <c r="H345" s="151">
        <v>1</v>
      </c>
      <c r="I345" s="151">
        <v>0</v>
      </c>
      <c r="J345" s="151">
        <v>0</v>
      </c>
      <c r="K345" s="151">
        <v>0</v>
      </c>
      <c r="L345" s="151">
        <v>0</v>
      </c>
    </row>
    <row r="346" spans="1:12">
      <c r="A346" s="348"/>
      <c r="B346" s="181" t="s">
        <v>953</v>
      </c>
      <c r="C346" s="196" t="s">
        <v>952</v>
      </c>
      <c r="D346" s="196" t="s">
        <v>952</v>
      </c>
      <c r="E346" s="213" t="e">
        <f>VLOOKUP(D346,'Name Merge'!$B:$C,2,0)</f>
        <v>#N/A</v>
      </c>
      <c r="F346" s="151">
        <v>0</v>
      </c>
      <c r="G346" s="151">
        <v>0</v>
      </c>
      <c r="H346" s="151">
        <v>0</v>
      </c>
      <c r="I346" s="151">
        <v>0</v>
      </c>
      <c r="J346" s="151">
        <v>0</v>
      </c>
      <c r="K346" s="151">
        <v>0</v>
      </c>
      <c r="L346" s="151">
        <v>0</v>
      </c>
    </row>
    <row r="347" spans="1:12">
      <c r="A347" s="348"/>
      <c r="B347" s="344" t="s">
        <v>376</v>
      </c>
      <c r="C347" s="180" t="s">
        <v>402</v>
      </c>
      <c r="D347" s="180" t="s">
        <v>402</v>
      </c>
      <c r="E347" s="213" t="str">
        <f>VLOOKUP(D347,'Name Merge'!$B:$C,2,0)</f>
        <v>Sandwell</v>
      </c>
      <c r="F347" s="151">
        <v>2</v>
      </c>
      <c r="G347" s="151">
        <v>0</v>
      </c>
      <c r="H347" s="151">
        <v>1</v>
      </c>
      <c r="I347" s="151">
        <v>0</v>
      </c>
      <c r="J347" s="151">
        <v>0</v>
      </c>
      <c r="K347" s="151">
        <v>0</v>
      </c>
      <c r="L347" s="151">
        <v>2</v>
      </c>
    </row>
    <row r="348" spans="1:12">
      <c r="A348" s="348"/>
      <c r="B348" s="345"/>
      <c r="C348" s="180" t="s">
        <v>405</v>
      </c>
      <c r="D348" s="180" t="s">
        <v>405</v>
      </c>
      <c r="E348" s="213" t="str">
        <f>VLOOKUP(D348,'Name Merge'!$B:$C,2,0)</f>
        <v>Solihull</v>
      </c>
      <c r="F348" s="151">
        <v>0</v>
      </c>
      <c r="G348" s="151">
        <v>0</v>
      </c>
      <c r="H348" s="151">
        <v>0</v>
      </c>
      <c r="I348" s="151">
        <v>0</v>
      </c>
      <c r="J348" s="151">
        <v>0</v>
      </c>
      <c r="K348" s="151">
        <v>0</v>
      </c>
      <c r="L348" s="151">
        <v>0</v>
      </c>
    </row>
    <row r="349" spans="1:12">
      <c r="A349" s="348"/>
      <c r="B349" s="345"/>
      <c r="C349" s="180" t="s">
        <v>414</v>
      </c>
      <c r="D349" s="180" t="s">
        <v>414</v>
      </c>
      <c r="E349" s="213" t="str">
        <f>VLOOKUP(D349,'Name Merge'!$B:$C,2,0)</f>
        <v>Walsall</v>
      </c>
      <c r="F349" s="151">
        <v>0</v>
      </c>
      <c r="G349" s="151">
        <v>2</v>
      </c>
      <c r="H349" s="151">
        <v>0</v>
      </c>
      <c r="I349" s="151">
        <v>0</v>
      </c>
      <c r="J349" s="151">
        <v>0</v>
      </c>
      <c r="K349" s="151">
        <v>0</v>
      </c>
      <c r="L349" s="151">
        <v>6</v>
      </c>
    </row>
    <row r="350" spans="1:12">
      <c r="A350" s="348"/>
      <c r="B350" s="345"/>
      <c r="C350" s="193" t="s">
        <v>954</v>
      </c>
      <c r="D350" s="193" t="s">
        <v>954</v>
      </c>
      <c r="E350" s="213" t="e">
        <f>VLOOKUP(D350,'Name Merge'!$B:$C,2,0)</f>
        <v>#N/A</v>
      </c>
      <c r="F350" s="151">
        <v>0</v>
      </c>
      <c r="G350" s="151">
        <v>0</v>
      </c>
      <c r="H350" s="151">
        <v>0</v>
      </c>
      <c r="I350" s="151">
        <v>1</v>
      </c>
      <c r="J350" s="151">
        <v>0</v>
      </c>
      <c r="K350" s="151">
        <v>0</v>
      </c>
      <c r="L350" s="151">
        <v>0</v>
      </c>
    </row>
    <row r="351" spans="1:12">
      <c r="A351" s="348"/>
      <c r="B351" s="346"/>
      <c r="C351" s="180" t="s">
        <v>955</v>
      </c>
      <c r="D351" s="180" t="s">
        <v>529</v>
      </c>
      <c r="E351" s="213" t="str">
        <f>VLOOKUP(D351,'Name Merge'!$B:$C,2,0)</f>
        <v>City of Wolverhampton</v>
      </c>
      <c r="F351" s="151">
        <v>2</v>
      </c>
      <c r="G351" s="151">
        <v>3</v>
      </c>
      <c r="H351" s="151">
        <v>0</v>
      </c>
      <c r="I351" s="151">
        <v>0</v>
      </c>
      <c r="J351" s="151">
        <v>0</v>
      </c>
      <c r="K351" s="151">
        <v>0</v>
      </c>
      <c r="L351" s="151">
        <v>9</v>
      </c>
    </row>
    <row r="352" spans="1:12">
      <c r="A352" s="348"/>
      <c r="B352" s="305" t="s">
        <v>956</v>
      </c>
      <c r="C352" s="180" t="s">
        <v>380</v>
      </c>
      <c r="D352" s="180" t="s">
        <v>380</v>
      </c>
      <c r="E352" s="213" t="str">
        <f>VLOOKUP(D352,'Name Merge'!$B:$C,2,0)</f>
        <v>Bromsgrove</v>
      </c>
      <c r="F352" s="151">
        <v>1</v>
      </c>
      <c r="G352" s="151">
        <v>4</v>
      </c>
      <c r="H352" s="151">
        <v>0</v>
      </c>
      <c r="I352" s="151">
        <v>1</v>
      </c>
      <c r="J352" s="151">
        <v>0</v>
      </c>
      <c r="K352" s="151">
        <v>0</v>
      </c>
      <c r="L352" s="151">
        <v>1</v>
      </c>
    </row>
    <row r="353" spans="1:12">
      <c r="A353" s="348"/>
      <c r="B353" s="306"/>
      <c r="C353" s="180" t="s">
        <v>394</v>
      </c>
      <c r="D353" s="180" t="s">
        <v>394</v>
      </c>
      <c r="E353" s="213" t="str">
        <f>VLOOKUP(D353,'Name Merge'!$B:$C,2,0)</f>
        <v>Malvern Hills</v>
      </c>
      <c r="F353" s="151">
        <v>3</v>
      </c>
      <c r="G353" s="151">
        <v>4</v>
      </c>
      <c r="H353" s="151">
        <v>3</v>
      </c>
      <c r="I353" s="151">
        <v>1</v>
      </c>
      <c r="J353" s="151">
        <v>0</v>
      </c>
      <c r="K353" s="151">
        <v>0</v>
      </c>
      <c r="L353" s="151">
        <v>1</v>
      </c>
    </row>
    <row r="354" spans="1:12">
      <c r="A354" s="348"/>
      <c r="B354" s="306"/>
      <c r="C354" s="180" t="s">
        <v>399</v>
      </c>
      <c r="D354" s="180" t="s">
        <v>399</v>
      </c>
      <c r="E354" s="213" t="str">
        <f>VLOOKUP(D354,'Name Merge'!$B:$C,2,0)</f>
        <v>Redditch</v>
      </c>
      <c r="F354" s="151">
        <v>0</v>
      </c>
      <c r="G354" s="151">
        <v>0</v>
      </c>
      <c r="H354" s="151">
        <v>2</v>
      </c>
      <c r="I354" s="151">
        <v>0</v>
      </c>
      <c r="J354" s="151">
        <v>0</v>
      </c>
      <c r="K354" s="151">
        <v>0</v>
      </c>
      <c r="L354" s="151">
        <v>0</v>
      </c>
    </row>
    <row r="355" spans="1:12">
      <c r="A355" s="348"/>
      <c r="B355" s="306"/>
      <c r="C355" s="180" t="s">
        <v>416</v>
      </c>
      <c r="D355" s="180" t="s">
        <v>416</v>
      </c>
      <c r="E355" s="213" t="str">
        <f>VLOOKUP(D355,'Name Merge'!$B:$C,2,0)</f>
        <v>Worcester</v>
      </c>
      <c r="F355" s="151">
        <v>2</v>
      </c>
      <c r="G355" s="151">
        <v>1</v>
      </c>
      <c r="H355" s="151">
        <v>0</v>
      </c>
      <c r="I355" s="151">
        <v>0</v>
      </c>
      <c r="J355" s="151">
        <v>0</v>
      </c>
      <c r="K355" s="151">
        <v>0</v>
      </c>
      <c r="L355" s="151">
        <v>1</v>
      </c>
    </row>
    <row r="356" spans="1:12">
      <c r="A356" s="348"/>
      <c r="B356" s="306"/>
      <c r="C356" s="180" t="s">
        <v>417</v>
      </c>
      <c r="D356" s="180" t="s">
        <v>417</v>
      </c>
      <c r="E356" s="213" t="str">
        <f>VLOOKUP(D356,'Name Merge'!$B:$C,2,0)</f>
        <v>Wychavon</v>
      </c>
      <c r="F356" s="151">
        <v>5</v>
      </c>
      <c r="G356" s="151">
        <v>6</v>
      </c>
      <c r="H356" s="151">
        <v>5</v>
      </c>
      <c r="I356" s="151">
        <v>1</v>
      </c>
      <c r="J356" s="151">
        <v>0</v>
      </c>
      <c r="K356" s="151">
        <v>0</v>
      </c>
      <c r="L356" s="151">
        <v>0</v>
      </c>
    </row>
    <row r="357" spans="1:12">
      <c r="A357" s="349"/>
      <c r="B357" s="307"/>
      <c r="C357" s="180" t="s">
        <v>418</v>
      </c>
      <c r="D357" s="180" t="s">
        <v>418</v>
      </c>
      <c r="E357" s="213" t="str">
        <f>VLOOKUP(D357,'Name Merge'!$B:$C,2,0)</f>
        <v>Wyre Forest</v>
      </c>
      <c r="F357" s="151">
        <v>3</v>
      </c>
      <c r="G357" s="151">
        <v>1</v>
      </c>
      <c r="H357" s="151">
        <v>0</v>
      </c>
      <c r="I357" s="151">
        <v>0</v>
      </c>
      <c r="J357" s="151">
        <v>0</v>
      </c>
      <c r="K357" s="151">
        <v>0</v>
      </c>
      <c r="L357" s="151">
        <v>3</v>
      </c>
    </row>
    <row r="358" spans="1:12" ht="15.75" thickBot="1">
      <c r="A358" s="130"/>
      <c r="B358" s="182"/>
      <c r="C358" s="183" t="s">
        <v>847</v>
      </c>
      <c r="D358" s="183" t="s">
        <v>847</v>
      </c>
      <c r="E358" s="213" t="e">
        <f>VLOOKUP(D358,'Name Merge'!$B:$C,2,0)</f>
        <v>#N/A</v>
      </c>
      <c r="F358" s="131">
        <v>120</v>
      </c>
      <c r="G358" s="131">
        <v>105</v>
      </c>
      <c r="H358" s="131">
        <v>125</v>
      </c>
      <c r="I358" s="131">
        <v>7</v>
      </c>
      <c r="J358" s="131">
        <v>0</v>
      </c>
      <c r="K358" s="131">
        <v>0</v>
      </c>
      <c r="L358" s="131">
        <v>54</v>
      </c>
    </row>
    <row r="359" spans="1:12" ht="51">
      <c r="A359" s="140" t="s">
        <v>830</v>
      </c>
      <c r="B359" s="141" t="s">
        <v>831</v>
      </c>
      <c r="C359" s="141" t="s">
        <v>832</v>
      </c>
      <c r="D359" s="141" t="s">
        <v>832</v>
      </c>
      <c r="E359" s="213" t="e">
        <f>VLOOKUP(D359,'Name Merge'!$B:$C,2,0)</f>
        <v>#N/A</v>
      </c>
      <c r="F359" s="149" t="s">
        <v>455</v>
      </c>
      <c r="G359" s="149" t="s">
        <v>456</v>
      </c>
      <c r="H359" s="149" t="s">
        <v>457</v>
      </c>
      <c r="I359" s="149" t="s">
        <v>458</v>
      </c>
      <c r="J359" s="149" t="s">
        <v>459</v>
      </c>
      <c r="K359" s="149" t="s">
        <v>460</v>
      </c>
      <c r="L359" s="127" t="s">
        <v>833</v>
      </c>
    </row>
    <row r="360" spans="1:12">
      <c r="A360" s="324" t="s">
        <v>957</v>
      </c>
      <c r="B360" s="181" t="s">
        <v>883</v>
      </c>
      <c r="C360" s="195" t="s">
        <v>886</v>
      </c>
      <c r="D360" s="195" t="s">
        <v>886</v>
      </c>
      <c r="E360" s="213" t="e">
        <f>VLOOKUP(D360,'Name Merge'!$B:$C,2,0)</f>
        <v>#N/A</v>
      </c>
      <c r="F360" s="151">
        <v>4</v>
      </c>
      <c r="G360" s="151">
        <v>0</v>
      </c>
      <c r="H360" s="151">
        <v>3</v>
      </c>
      <c r="I360" s="151">
        <v>0</v>
      </c>
      <c r="J360" s="151">
        <v>0</v>
      </c>
      <c r="K360" s="151">
        <v>0</v>
      </c>
      <c r="L360" s="151">
        <v>1</v>
      </c>
    </row>
    <row r="361" spans="1:12">
      <c r="A361" s="325"/>
      <c r="B361" s="181" t="s">
        <v>958</v>
      </c>
      <c r="C361" s="199" t="s">
        <v>958</v>
      </c>
      <c r="D361" s="199" t="s">
        <v>432</v>
      </c>
      <c r="E361" s="213" t="str">
        <f>VLOOKUP(D361,'Name Merge'!$B:$C,2,0)</f>
        <v>East Riding of Yorkshire</v>
      </c>
      <c r="F361" s="151">
        <v>4</v>
      </c>
      <c r="G361" s="151">
        <v>11</v>
      </c>
      <c r="H361" s="151">
        <v>102</v>
      </c>
      <c r="I361" s="151">
        <v>2</v>
      </c>
      <c r="J361" s="151">
        <v>0</v>
      </c>
      <c r="K361" s="151">
        <v>0</v>
      </c>
      <c r="L361" s="151">
        <v>2</v>
      </c>
    </row>
    <row r="362" spans="1:12">
      <c r="A362" s="325"/>
      <c r="B362" s="181" t="s">
        <v>959</v>
      </c>
      <c r="C362" s="199" t="s">
        <v>959</v>
      </c>
      <c r="D362" s="15" t="s">
        <v>539</v>
      </c>
      <c r="E362" s="213" t="str">
        <f>VLOOKUP(D362,'Name Merge'!$B:$C,2,0)</f>
        <v>City of Kingston upon Hull</v>
      </c>
      <c r="F362" s="151">
        <v>0</v>
      </c>
      <c r="G362" s="151">
        <v>0</v>
      </c>
      <c r="H362" s="151">
        <v>0</v>
      </c>
      <c r="I362" s="151">
        <v>0</v>
      </c>
      <c r="J362" s="151">
        <v>0</v>
      </c>
      <c r="K362" s="151">
        <v>0</v>
      </c>
      <c r="L362" s="151">
        <v>2</v>
      </c>
    </row>
    <row r="363" spans="1:12">
      <c r="A363" s="325"/>
      <c r="B363" s="181" t="s">
        <v>889</v>
      </c>
      <c r="C363" s="195" t="s">
        <v>886</v>
      </c>
      <c r="D363" s="195" t="s">
        <v>886</v>
      </c>
      <c r="E363" s="213" t="e">
        <f>VLOOKUP(D363,'Name Merge'!$B:$C,2,0)</f>
        <v>#N/A</v>
      </c>
      <c r="F363" s="151">
        <v>1</v>
      </c>
      <c r="G363" s="151">
        <v>0</v>
      </c>
      <c r="H363" s="151">
        <v>0</v>
      </c>
      <c r="I363" s="151">
        <v>0</v>
      </c>
      <c r="J363" s="151">
        <v>0</v>
      </c>
      <c r="K363" s="151">
        <v>0</v>
      </c>
      <c r="L363" s="151">
        <v>0</v>
      </c>
    </row>
    <row r="364" spans="1:12">
      <c r="A364" s="325"/>
      <c r="B364" s="351" t="s">
        <v>796</v>
      </c>
      <c r="C364" s="199" t="s">
        <v>429</v>
      </c>
      <c r="D364" s="199" t="s">
        <v>429</v>
      </c>
      <c r="E364" s="213" t="str">
        <f>VLOOKUP(D364,'Name Merge'!$B:$C,2,0)</f>
        <v>Craven</v>
      </c>
      <c r="F364" s="151">
        <v>1</v>
      </c>
      <c r="G364" s="151">
        <v>1</v>
      </c>
      <c r="H364" s="151">
        <v>0</v>
      </c>
      <c r="I364" s="151">
        <v>0</v>
      </c>
      <c r="J364" s="151">
        <v>0</v>
      </c>
      <c r="K364" s="151">
        <v>0</v>
      </c>
      <c r="L364" s="151">
        <v>0</v>
      </c>
    </row>
    <row r="365" spans="1:12">
      <c r="A365" s="325"/>
      <c r="B365" s="352"/>
      <c r="C365" s="199" t="s">
        <v>433</v>
      </c>
      <c r="D365" s="199" t="s">
        <v>433</v>
      </c>
      <c r="E365" s="213" t="str">
        <f>VLOOKUP(D365,'Name Merge'!$B:$C,2,0)</f>
        <v>Hambleton</v>
      </c>
      <c r="F365" s="151">
        <v>2</v>
      </c>
      <c r="G365" s="151">
        <v>6</v>
      </c>
      <c r="H365" s="151">
        <v>19</v>
      </c>
      <c r="I365" s="151">
        <v>0</v>
      </c>
      <c r="J365" s="151">
        <v>0</v>
      </c>
      <c r="K365" s="151">
        <v>0</v>
      </c>
      <c r="L365" s="151">
        <v>0</v>
      </c>
    </row>
    <row r="366" spans="1:12">
      <c r="A366" s="325"/>
      <c r="B366" s="352"/>
      <c r="C366" s="199" t="s">
        <v>434</v>
      </c>
      <c r="D366" s="199" t="s">
        <v>434</v>
      </c>
      <c r="E366" s="213" t="str">
        <f>VLOOKUP(D366,'Name Merge'!$B:$C,2,0)</f>
        <v>Harrogate</v>
      </c>
      <c r="F366" s="151">
        <v>7</v>
      </c>
      <c r="G366" s="151">
        <v>1</v>
      </c>
      <c r="H366" s="151">
        <v>6</v>
      </c>
      <c r="I366" s="151">
        <v>3</v>
      </c>
      <c r="J366" s="151">
        <v>1</v>
      </c>
      <c r="K366" s="151">
        <v>0</v>
      </c>
      <c r="L366" s="151">
        <v>0</v>
      </c>
    </row>
    <row r="367" spans="1:12">
      <c r="A367" s="325"/>
      <c r="B367" s="352"/>
      <c r="C367" s="195" t="s">
        <v>872</v>
      </c>
      <c r="D367" s="195" t="s">
        <v>872</v>
      </c>
      <c r="E367" s="213" t="e">
        <f>VLOOKUP(D367,'Name Merge'!$B:$C,2,0)</f>
        <v>#N/A</v>
      </c>
      <c r="F367" s="151">
        <v>4</v>
      </c>
      <c r="G367" s="151">
        <v>0</v>
      </c>
      <c r="H367" s="151">
        <v>35</v>
      </c>
      <c r="I367" s="151">
        <v>0</v>
      </c>
      <c r="J367" s="151">
        <v>0</v>
      </c>
      <c r="K367" s="151">
        <v>0</v>
      </c>
      <c r="L367" s="151">
        <v>0</v>
      </c>
    </row>
    <row r="368" spans="1:12">
      <c r="A368" s="325"/>
      <c r="B368" s="352"/>
      <c r="C368" s="199" t="s">
        <v>443</v>
      </c>
      <c r="D368" s="199" t="s">
        <v>443</v>
      </c>
      <c r="E368" s="213" t="str">
        <f>VLOOKUP(D368,'Name Merge'!$B:$C,2,0)</f>
        <v>Richmondshire</v>
      </c>
      <c r="F368" s="151">
        <v>7</v>
      </c>
      <c r="G368" s="151">
        <v>0</v>
      </c>
      <c r="H368" s="151">
        <v>10</v>
      </c>
      <c r="I368" s="151">
        <v>0</v>
      </c>
      <c r="J368" s="151">
        <v>0</v>
      </c>
      <c r="K368" s="151">
        <v>0</v>
      </c>
      <c r="L368" s="151">
        <v>1</v>
      </c>
    </row>
    <row r="369" spans="1:12">
      <c r="A369" s="325"/>
      <c r="B369" s="352"/>
      <c r="C369" s="199" t="s">
        <v>446</v>
      </c>
      <c r="D369" s="199" t="s">
        <v>540</v>
      </c>
      <c r="E369" s="213" t="str">
        <f>VLOOKUP(D369,'Name Merge'!$B:$C,2,0)</f>
        <v>Ryedale</v>
      </c>
      <c r="F369" s="151">
        <v>11</v>
      </c>
      <c r="G369" s="151">
        <v>8</v>
      </c>
      <c r="H369" s="151">
        <v>77</v>
      </c>
      <c r="I369" s="151">
        <v>1</v>
      </c>
      <c r="J369" s="151">
        <v>0</v>
      </c>
      <c r="K369" s="151">
        <v>0</v>
      </c>
      <c r="L369" s="151">
        <v>0</v>
      </c>
    </row>
    <row r="370" spans="1:12">
      <c r="A370" s="325"/>
      <c r="B370" s="352"/>
      <c r="C370" s="199" t="s">
        <v>447</v>
      </c>
      <c r="D370" s="199" t="s">
        <v>447</v>
      </c>
      <c r="E370" s="213" t="str">
        <f>VLOOKUP(D370,'Name Merge'!$B:$C,2,0)</f>
        <v>Scarborough</v>
      </c>
      <c r="F370" s="151">
        <v>0</v>
      </c>
      <c r="G370" s="151">
        <v>3</v>
      </c>
      <c r="H370" s="151">
        <v>11</v>
      </c>
      <c r="I370" s="151">
        <v>1</v>
      </c>
      <c r="J370" s="151">
        <v>0</v>
      </c>
      <c r="K370" s="151">
        <v>0</v>
      </c>
      <c r="L370" s="151">
        <v>5</v>
      </c>
    </row>
    <row r="371" spans="1:12">
      <c r="A371" s="325"/>
      <c r="B371" s="352"/>
      <c r="C371" s="199" t="s">
        <v>448</v>
      </c>
      <c r="D371" s="199" t="s">
        <v>448</v>
      </c>
      <c r="E371" s="213" t="str">
        <f>VLOOKUP(D371,'Name Merge'!$B:$C,2,0)</f>
        <v>Selby</v>
      </c>
      <c r="F371" s="151">
        <v>4</v>
      </c>
      <c r="G371" s="151">
        <v>2</v>
      </c>
      <c r="H371" s="151">
        <v>16</v>
      </c>
      <c r="I371" s="151">
        <v>0</v>
      </c>
      <c r="J371" s="151">
        <v>0</v>
      </c>
      <c r="K371" s="151">
        <v>0</v>
      </c>
      <c r="L371" s="151">
        <v>2</v>
      </c>
    </row>
    <row r="372" spans="1:12">
      <c r="A372" s="325"/>
      <c r="B372" s="353"/>
      <c r="C372" s="195" t="s">
        <v>886</v>
      </c>
      <c r="D372" s="195" t="s">
        <v>886</v>
      </c>
      <c r="E372" s="213" t="e">
        <f>VLOOKUP(D372,'Name Merge'!$B:$C,2,0)</f>
        <v>#N/A</v>
      </c>
      <c r="F372" s="151">
        <v>3</v>
      </c>
      <c r="G372" s="151">
        <v>3</v>
      </c>
      <c r="H372" s="151">
        <v>5</v>
      </c>
      <c r="I372" s="151">
        <v>0</v>
      </c>
      <c r="J372" s="151">
        <v>0</v>
      </c>
      <c r="K372" s="151">
        <v>0</v>
      </c>
      <c r="L372" s="151">
        <v>2</v>
      </c>
    </row>
    <row r="373" spans="1:12">
      <c r="A373" s="325"/>
      <c r="B373" s="351" t="s">
        <v>960</v>
      </c>
      <c r="C373" s="199" t="s">
        <v>421</v>
      </c>
      <c r="D373" s="199" t="s">
        <v>421</v>
      </c>
      <c r="E373" s="213" t="str">
        <f>VLOOKUP(D373,'Name Merge'!$B:$C,2,0)</f>
        <v>Barnsley</v>
      </c>
      <c r="F373" s="151">
        <v>5</v>
      </c>
      <c r="G373" s="151">
        <v>3</v>
      </c>
      <c r="H373" s="151">
        <v>4</v>
      </c>
      <c r="I373" s="151">
        <v>0</v>
      </c>
      <c r="J373" s="151">
        <v>0</v>
      </c>
      <c r="K373" s="151">
        <v>0</v>
      </c>
      <c r="L373" s="151">
        <v>1</v>
      </c>
    </row>
    <row r="374" spans="1:12">
      <c r="A374" s="325"/>
      <c r="B374" s="352"/>
      <c r="C374" s="199" t="s">
        <v>431</v>
      </c>
      <c r="D374" s="199" t="s">
        <v>431</v>
      </c>
      <c r="E374" s="213" t="str">
        <f>VLOOKUP(D374,'Name Merge'!$B:$C,2,0)</f>
        <v>Doncaster</v>
      </c>
      <c r="F374" s="151">
        <v>2</v>
      </c>
      <c r="G374" s="151">
        <v>6</v>
      </c>
      <c r="H374" s="151">
        <v>9</v>
      </c>
      <c r="I374" s="151">
        <v>0</v>
      </c>
      <c r="J374" s="151">
        <v>0</v>
      </c>
      <c r="K374" s="151">
        <v>0</v>
      </c>
      <c r="L374" s="151">
        <v>7</v>
      </c>
    </row>
    <row r="375" spans="1:12">
      <c r="A375" s="325"/>
      <c r="B375" s="352"/>
      <c r="C375" s="195" t="s">
        <v>836</v>
      </c>
      <c r="D375" s="195" t="s">
        <v>836</v>
      </c>
      <c r="E375" s="213" t="e">
        <f>VLOOKUP(D375,'Name Merge'!$B:$C,2,0)</f>
        <v>#N/A</v>
      </c>
      <c r="F375" s="151">
        <v>0</v>
      </c>
      <c r="G375" s="151">
        <v>0</v>
      </c>
      <c r="H375" s="151">
        <v>3</v>
      </c>
      <c r="I375" s="151">
        <v>0</v>
      </c>
      <c r="J375" s="151">
        <v>0</v>
      </c>
      <c r="K375" s="151">
        <v>0</v>
      </c>
      <c r="L375" s="151">
        <v>0</v>
      </c>
    </row>
    <row r="376" spans="1:12">
      <c r="A376" s="325"/>
      <c r="B376" s="352"/>
      <c r="C376" s="199" t="s">
        <v>445</v>
      </c>
      <c r="D376" s="199" t="s">
        <v>445</v>
      </c>
      <c r="E376" s="213" t="str">
        <f>VLOOKUP(D376,'Name Merge'!$B:$C,2,0)</f>
        <v>Rotherham</v>
      </c>
      <c r="F376" s="151">
        <v>5</v>
      </c>
      <c r="G376" s="151">
        <v>1</v>
      </c>
      <c r="H376" s="151">
        <v>7</v>
      </c>
      <c r="I376" s="151">
        <v>0</v>
      </c>
      <c r="J376" s="151">
        <v>0</v>
      </c>
      <c r="K376" s="151">
        <v>0</v>
      </c>
      <c r="L376" s="151">
        <v>3</v>
      </c>
    </row>
    <row r="377" spans="1:12">
      <c r="A377" s="325"/>
      <c r="B377" s="353"/>
      <c r="C377" s="199" t="s">
        <v>450</v>
      </c>
      <c r="D377" s="199" t="s">
        <v>450</v>
      </c>
      <c r="E377" s="213" t="str">
        <f>VLOOKUP(D377,'Name Merge'!$B:$C,2,0)</f>
        <v>Sheffield</v>
      </c>
      <c r="F377" s="151">
        <v>7</v>
      </c>
      <c r="G377" s="151">
        <v>3</v>
      </c>
      <c r="H377" s="151">
        <v>6</v>
      </c>
      <c r="I377" s="151">
        <v>2</v>
      </c>
      <c r="J377" s="151">
        <v>0</v>
      </c>
      <c r="K377" s="151">
        <v>0</v>
      </c>
      <c r="L377" s="151">
        <v>5</v>
      </c>
    </row>
    <row r="378" spans="1:12">
      <c r="A378" s="325"/>
      <c r="B378" s="351" t="s">
        <v>961</v>
      </c>
      <c r="C378" s="199" t="s">
        <v>423</v>
      </c>
      <c r="D378" s="199" t="s">
        <v>423</v>
      </c>
      <c r="E378" s="213" t="str">
        <f>VLOOKUP(D378,'Name Merge'!$B:$C,2,0)</f>
        <v>Bradford</v>
      </c>
      <c r="F378" s="151">
        <v>5</v>
      </c>
      <c r="G378" s="151">
        <v>7</v>
      </c>
      <c r="H378" s="151">
        <v>2</v>
      </c>
      <c r="I378" s="151">
        <v>1</v>
      </c>
      <c r="J378" s="151">
        <v>0</v>
      </c>
      <c r="K378" s="151">
        <v>0</v>
      </c>
      <c r="L378" s="151">
        <v>11</v>
      </c>
    </row>
    <row r="379" spans="1:12">
      <c r="A379" s="325"/>
      <c r="B379" s="352"/>
      <c r="C379" s="196" t="s">
        <v>962</v>
      </c>
      <c r="D379" s="196" t="s">
        <v>962</v>
      </c>
      <c r="E379" s="213" t="e">
        <f>VLOOKUP(D379,'Name Merge'!$B:$C,2,0)</f>
        <v>#N/A</v>
      </c>
      <c r="F379" s="151">
        <v>0</v>
      </c>
      <c r="G379" s="151">
        <v>0</v>
      </c>
      <c r="H379" s="151">
        <v>0</v>
      </c>
      <c r="I379" s="151">
        <v>0</v>
      </c>
      <c r="J379" s="151">
        <v>1</v>
      </c>
      <c r="K379" s="151">
        <v>0</v>
      </c>
      <c r="L379" s="151">
        <v>0</v>
      </c>
    </row>
    <row r="380" spans="1:12">
      <c r="A380" s="325"/>
      <c r="B380" s="352"/>
      <c r="C380" s="199" t="s">
        <v>425</v>
      </c>
      <c r="D380" s="199" t="s">
        <v>425</v>
      </c>
      <c r="E380" s="213" t="str">
        <f>VLOOKUP(D380,'Name Merge'!$B:$C,2,0)</f>
        <v>Calderdale</v>
      </c>
      <c r="F380" s="151">
        <v>12</v>
      </c>
      <c r="G380" s="151">
        <v>6</v>
      </c>
      <c r="H380" s="151">
        <v>5</v>
      </c>
      <c r="I380" s="151">
        <v>0</v>
      </c>
      <c r="J380" s="151">
        <v>0</v>
      </c>
      <c r="K380" s="151">
        <v>0</v>
      </c>
      <c r="L380" s="151">
        <v>3</v>
      </c>
    </row>
    <row r="381" spans="1:12">
      <c r="A381" s="325"/>
      <c r="B381" s="352"/>
      <c r="C381" s="199" t="s">
        <v>436</v>
      </c>
      <c r="D381" s="199" t="s">
        <v>436</v>
      </c>
      <c r="E381" s="213" t="str">
        <f>VLOOKUP(D381,'Name Merge'!$B:$C,2,0)</f>
        <v>Kirklees</v>
      </c>
      <c r="F381" s="151">
        <v>8</v>
      </c>
      <c r="G381" s="151">
        <v>11</v>
      </c>
      <c r="H381" s="151">
        <v>3</v>
      </c>
      <c r="I381" s="151">
        <v>0</v>
      </c>
      <c r="J381" s="151">
        <v>0</v>
      </c>
      <c r="K381" s="151">
        <v>0</v>
      </c>
      <c r="L381" s="151">
        <v>4</v>
      </c>
    </row>
    <row r="382" spans="1:12">
      <c r="A382" s="325"/>
      <c r="B382" s="352"/>
      <c r="C382" s="199" t="s">
        <v>438</v>
      </c>
      <c r="D382" s="199" t="s">
        <v>438</v>
      </c>
      <c r="E382" s="213" t="str">
        <f>VLOOKUP(D382,'Name Merge'!$B:$C,2,0)</f>
        <v>Leeds</v>
      </c>
      <c r="F382" s="151">
        <v>15</v>
      </c>
      <c r="G382" s="151">
        <v>5</v>
      </c>
      <c r="H382" s="151">
        <v>6</v>
      </c>
      <c r="I382" s="151">
        <v>2</v>
      </c>
      <c r="J382" s="151">
        <v>0</v>
      </c>
      <c r="K382" s="151">
        <v>0</v>
      </c>
      <c r="L382" s="151">
        <v>4</v>
      </c>
    </row>
    <row r="383" spans="1:12">
      <c r="A383" s="325"/>
      <c r="B383" s="352"/>
      <c r="C383" s="196" t="s">
        <v>963</v>
      </c>
      <c r="D383" s="196" t="s">
        <v>963</v>
      </c>
      <c r="E383" s="213" t="e">
        <f>VLOOKUP(D383,'Name Merge'!$B:$C,2,0)</f>
        <v>#N/A</v>
      </c>
      <c r="F383" s="151">
        <v>0</v>
      </c>
      <c r="G383" s="151">
        <v>0</v>
      </c>
      <c r="H383" s="151">
        <v>1</v>
      </c>
      <c r="I383" s="151">
        <v>0</v>
      </c>
      <c r="J383" s="151">
        <v>0</v>
      </c>
      <c r="K383" s="151">
        <v>0</v>
      </c>
      <c r="L383" s="151">
        <v>0</v>
      </c>
    </row>
    <row r="384" spans="1:12">
      <c r="A384" s="325"/>
      <c r="B384" s="352"/>
      <c r="C384" s="195" t="s">
        <v>836</v>
      </c>
      <c r="D384" s="195" t="s">
        <v>836</v>
      </c>
      <c r="E384" s="213" t="e">
        <f>VLOOKUP(D384,'Name Merge'!$B:$C,2,0)</f>
        <v>#N/A</v>
      </c>
      <c r="F384" s="151">
        <v>0</v>
      </c>
      <c r="G384" s="151">
        <v>0</v>
      </c>
      <c r="H384" s="151">
        <v>0</v>
      </c>
      <c r="I384" s="151">
        <v>0</v>
      </c>
      <c r="J384" s="151">
        <v>0</v>
      </c>
      <c r="K384" s="151">
        <v>0</v>
      </c>
      <c r="L384" s="151">
        <v>0</v>
      </c>
    </row>
    <row r="385" spans="1:12">
      <c r="A385" s="325"/>
      <c r="B385" s="353"/>
      <c r="C385" s="199" t="s">
        <v>452</v>
      </c>
      <c r="D385" s="199" t="s">
        <v>452</v>
      </c>
      <c r="E385" s="213" t="str">
        <f>VLOOKUP(D385,'Name Merge'!$B:$C,2,0)</f>
        <v>Wakefield</v>
      </c>
      <c r="F385" s="151">
        <v>6</v>
      </c>
      <c r="G385" s="151">
        <v>1</v>
      </c>
      <c r="H385" s="151">
        <v>5</v>
      </c>
      <c r="I385" s="151">
        <v>0</v>
      </c>
      <c r="J385" s="151">
        <v>0</v>
      </c>
      <c r="K385" s="151">
        <v>0</v>
      </c>
      <c r="L385" s="151">
        <v>0</v>
      </c>
    </row>
    <row r="386" spans="1:12">
      <c r="A386" s="326"/>
      <c r="B386" s="181" t="s">
        <v>964</v>
      </c>
      <c r="C386" s="199" t="s">
        <v>964</v>
      </c>
      <c r="D386" s="199" t="s">
        <v>454</v>
      </c>
      <c r="E386" s="213" t="str">
        <f>VLOOKUP(D386,'Name Merge'!$B:$C,2,0)</f>
        <v>York</v>
      </c>
      <c r="F386" s="151">
        <v>1</v>
      </c>
      <c r="G386" s="151">
        <v>2</v>
      </c>
      <c r="H386" s="151">
        <v>0</v>
      </c>
      <c r="I386" s="151">
        <v>0</v>
      </c>
      <c r="J386" s="151">
        <v>0</v>
      </c>
      <c r="K386" s="151">
        <v>0</v>
      </c>
      <c r="L386" s="151">
        <v>0</v>
      </c>
    </row>
    <row r="387" spans="1:12" ht="15.75" thickBot="1">
      <c r="A387" s="182"/>
      <c r="B387" s="182"/>
      <c r="C387" s="183" t="s">
        <v>847</v>
      </c>
      <c r="D387" s="183" t="s">
        <v>847</v>
      </c>
      <c r="E387" s="213"/>
      <c r="F387" s="131">
        <v>114</v>
      </c>
      <c r="G387" s="131">
        <v>80</v>
      </c>
      <c r="H387" s="131">
        <v>335</v>
      </c>
      <c r="I387" s="131">
        <v>12</v>
      </c>
      <c r="J387" s="131">
        <v>2</v>
      </c>
      <c r="K387" s="131">
        <v>0</v>
      </c>
      <c r="L387" s="131">
        <v>53</v>
      </c>
    </row>
    <row r="388" spans="1:12">
      <c r="A388" s="162"/>
      <c r="B388" s="206"/>
      <c r="C388" s="207"/>
      <c r="D388" s="207"/>
      <c r="E388" s="207"/>
      <c r="F388" s="170"/>
      <c r="G388" s="170"/>
      <c r="H388" s="170"/>
      <c r="I388" s="170"/>
      <c r="J388" s="170"/>
      <c r="K388" s="170"/>
      <c r="L388" s="170"/>
    </row>
    <row r="389" spans="1:12">
      <c r="A389" s="162"/>
      <c r="B389" s="161"/>
      <c r="C389" s="208" t="s">
        <v>965</v>
      </c>
      <c r="D389" s="208" t="s">
        <v>965</v>
      </c>
      <c r="E389" s="208"/>
      <c r="F389" s="133">
        <v>1489</v>
      </c>
      <c r="G389" s="134">
        <v>911</v>
      </c>
      <c r="H389" s="135">
        <v>2151</v>
      </c>
      <c r="I389" s="136">
        <v>99</v>
      </c>
      <c r="J389" s="137">
        <v>4</v>
      </c>
      <c r="K389" s="138">
        <v>4</v>
      </c>
      <c r="L389" s="139">
        <v>503</v>
      </c>
    </row>
    <row r="390" spans="1:12">
      <c r="A390" s="128"/>
      <c r="B390" s="122"/>
      <c r="C390" s="146" t="s">
        <v>966</v>
      </c>
      <c r="D390" s="146" t="s">
        <v>966</v>
      </c>
      <c r="E390" s="146"/>
      <c r="F390" s="146"/>
      <c r="G390" s="146"/>
      <c r="H390" s="146"/>
      <c r="I390" s="146"/>
      <c r="J390" s="146"/>
      <c r="K390" s="146"/>
      <c r="L390" s="146"/>
    </row>
    <row r="391" spans="1:12">
      <c r="A391" s="128"/>
      <c r="B391" s="126" t="s">
        <v>967</v>
      </c>
      <c r="C391" s="122"/>
      <c r="D391" s="122"/>
      <c r="E391" s="122"/>
      <c r="F391" s="122"/>
      <c r="G391" s="122"/>
      <c r="H391" s="122"/>
      <c r="I391" s="122"/>
      <c r="J391" s="122"/>
      <c r="K391" s="122"/>
      <c r="L391" s="122"/>
    </row>
    <row r="392" spans="1:12" ht="63.75">
      <c r="A392" s="128"/>
      <c r="B392" s="209" t="s">
        <v>968</v>
      </c>
      <c r="C392" s="210" t="s">
        <v>969</v>
      </c>
      <c r="D392" s="210" t="s">
        <v>986</v>
      </c>
      <c r="E392" s="214"/>
      <c r="F392" s="122"/>
      <c r="G392" s="122"/>
      <c r="H392" s="122"/>
      <c r="I392" s="122"/>
      <c r="J392" s="122"/>
      <c r="K392" s="122"/>
      <c r="L392" s="122"/>
    </row>
    <row r="393" spans="1:12">
      <c r="A393" s="128"/>
      <c r="B393" s="211" t="s">
        <v>970</v>
      </c>
      <c r="C393" s="212" t="s">
        <v>971</v>
      </c>
      <c r="D393" s="212" t="s">
        <v>971</v>
      </c>
      <c r="E393" s="215"/>
      <c r="F393" s="122"/>
      <c r="G393" s="122"/>
      <c r="H393" s="122"/>
      <c r="I393" s="122"/>
      <c r="J393" s="122"/>
      <c r="K393" s="122"/>
      <c r="L393" s="122"/>
    </row>
    <row r="394" spans="1:12">
      <c r="A394" s="122"/>
      <c r="B394" s="166" t="s">
        <v>972</v>
      </c>
      <c r="C394" s="167" t="s">
        <v>973</v>
      </c>
      <c r="D394" s="167" t="s">
        <v>973</v>
      </c>
      <c r="E394" s="172"/>
      <c r="F394" s="122"/>
      <c r="G394" s="122"/>
      <c r="H394" s="122"/>
      <c r="I394" s="122"/>
      <c r="J394" s="122"/>
      <c r="K394" s="122"/>
      <c r="L394" s="122"/>
    </row>
    <row r="395" spans="1:12">
      <c r="A395" s="122"/>
      <c r="B395" s="122"/>
      <c r="C395" s="122"/>
      <c r="D395" s="122"/>
      <c r="E395" s="122"/>
      <c r="F395" s="122"/>
      <c r="G395" s="122"/>
      <c r="H395" s="122"/>
      <c r="I395" s="122"/>
      <c r="J395" s="171"/>
      <c r="K395" s="122"/>
      <c r="L395" s="122"/>
    </row>
    <row r="396" spans="1:12">
      <c r="A396" s="122"/>
      <c r="B396" s="152" t="s">
        <v>974</v>
      </c>
      <c r="C396" s="156"/>
      <c r="D396" s="156"/>
      <c r="E396" s="155"/>
      <c r="F396" s="122"/>
      <c r="G396" s="122"/>
      <c r="H396" s="122"/>
      <c r="I396" s="122"/>
      <c r="J396" s="122"/>
      <c r="K396" s="122"/>
      <c r="L396" s="122"/>
    </row>
    <row r="397" spans="1:12">
      <c r="A397" s="122"/>
      <c r="B397" s="153"/>
      <c r="C397" s="168" t="s">
        <v>975</v>
      </c>
      <c r="D397" s="168" t="s">
        <v>975</v>
      </c>
      <c r="E397" s="216"/>
      <c r="F397" s="122"/>
      <c r="G397" s="122"/>
      <c r="H397" s="122"/>
      <c r="I397" s="122"/>
      <c r="J397" s="122"/>
      <c r="K397" s="122"/>
      <c r="L397" s="122"/>
    </row>
    <row r="398" spans="1:12">
      <c r="A398" s="122"/>
      <c r="B398" s="154" t="s">
        <v>976</v>
      </c>
      <c r="C398" s="143">
        <v>43</v>
      </c>
      <c r="D398" s="143">
        <v>43</v>
      </c>
      <c r="E398" s="155"/>
      <c r="F398" s="122"/>
      <c r="G398" s="122"/>
      <c r="H398" s="122"/>
      <c r="I398" s="122"/>
      <c r="J398" s="122"/>
      <c r="K398" s="122"/>
      <c r="L398" s="122"/>
    </row>
    <row r="399" spans="1:12">
      <c r="A399" s="122"/>
      <c r="B399" s="154" t="s">
        <v>64</v>
      </c>
      <c r="C399" s="143">
        <v>48</v>
      </c>
      <c r="D399" s="143">
        <v>48</v>
      </c>
      <c r="E399" s="155"/>
      <c r="F399" s="122"/>
      <c r="G399" s="122"/>
      <c r="H399" s="150"/>
      <c r="I399" s="122"/>
      <c r="J399" s="122"/>
      <c r="K399" s="122"/>
      <c r="L399" s="122"/>
    </row>
    <row r="400" spans="1:12">
      <c r="A400" s="122"/>
      <c r="B400" s="154" t="s">
        <v>122</v>
      </c>
      <c r="C400" s="143">
        <v>33</v>
      </c>
      <c r="D400" s="143">
        <v>33</v>
      </c>
      <c r="E400" s="155"/>
      <c r="F400" s="122"/>
      <c r="G400" s="122"/>
      <c r="H400" s="122"/>
      <c r="I400" s="122"/>
      <c r="J400" s="122"/>
      <c r="K400" s="122"/>
      <c r="L400" s="122"/>
    </row>
    <row r="401" spans="2:12">
      <c r="B401" s="154" t="s">
        <v>157</v>
      </c>
      <c r="C401" s="143">
        <v>13</v>
      </c>
      <c r="D401" s="143">
        <v>13</v>
      </c>
      <c r="E401" s="155"/>
      <c r="F401" s="122"/>
      <c r="G401" s="122"/>
      <c r="H401" s="122"/>
      <c r="I401" s="122"/>
      <c r="J401" s="122"/>
      <c r="K401" s="122"/>
      <c r="L401" s="122"/>
    </row>
    <row r="402" spans="2:12">
      <c r="B402" s="154" t="s">
        <v>977</v>
      </c>
      <c r="C402" s="143">
        <v>40</v>
      </c>
      <c r="D402" s="143">
        <v>40</v>
      </c>
      <c r="E402" s="155"/>
      <c r="F402" s="122"/>
      <c r="G402" s="122"/>
      <c r="H402" s="122"/>
      <c r="I402" s="122"/>
      <c r="J402" s="122"/>
      <c r="K402" s="122"/>
      <c r="L402" s="122"/>
    </row>
    <row r="403" spans="2:12">
      <c r="B403" s="154" t="s">
        <v>978</v>
      </c>
      <c r="C403" s="143">
        <v>69</v>
      </c>
      <c r="D403" s="143">
        <v>69</v>
      </c>
      <c r="E403" s="155"/>
      <c r="F403" s="122"/>
      <c r="G403" s="122"/>
      <c r="H403" s="122"/>
      <c r="I403" s="122"/>
      <c r="J403" s="122"/>
      <c r="K403" s="122"/>
      <c r="L403" s="122"/>
    </row>
    <row r="404" spans="2:12">
      <c r="B404" s="154" t="s">
        <v>979</v>
      </c>
      <c r="C404" s="143">
        <v>39</v>
      </c>
      <c r="D404" s="143">
        <v>39</v>
      </c>
      <c r="E404" s="155"/>
      <c r="F404" s="122"/>
      <c r="G404" s="122"/>
      <c r="H404" s="122"/>
      <c r="I404" s="122"/>
      <c r="J404" s="122"/>
      <c r="K404" s="122"/>
      <c r="L404" s="122"/>
    </row>
    <row r="405" spans="2:12">
      <c r="B405" s="154" t="s">
        <v>376</v>
      </c>
      <c r="C405" s="143">
        <v>30</v>
      </c>
      <c r="D405" s="143">
        <v>30</v>
      </c>
      <c r="E405" s="155"/>
      <c r="F405" s="122"/>
      <c r="G405" s="122"/>
      <c r="H405" s="122"/>
      <c r="I405" s="122"/>
      <c r="J405" s="122"/>
      <c r="K405" s="122"/>
      <c r="L405" s="122"/>
    </row>
    <row r="406" spans="2:12">
      <c r="B406" s="154" t="s">
        <v>419</v>
      </c>
      <c r="C406" s="143">
        <v>21</v>
      </c>
      <c r="D406" s="143">
        <v>21</v>
      </c>
      <c r="E406" s="155"/>
      <c r="F406" s="122"/>
      <c r="G406" s="122"/>
      <c r="H406" s="122"/>
      <c r="I406" s="122"/>
      <c r="J406" s="122"/>
      <c r="K406" s="122"/>
      <c r="L406" s="122"/>
    </row>
    <row r="407" spans="2:12">
      <c r="B407" s="125" t="s">
        <v>847</v>
      </c>
      <c r="C407" s="123">
        <v>336</v>
      </c>
      <c r="D407" s="123">
        <v>336</v>
      </c>
      <c r="E407" s="124"/>
      <c r="F407" s="122"/>
      <c r="G407" s="122"/>
      <c r="H407" s="122"/>
      <c r="I407" s="122"/>
      <c r="J407" s="122"/>
      <c r="K407" s="122"/>
      <c r="L407" s="122"/>
    </row>
    <row r="408" spans="2:12" ht="63.75">
      <c r="B408" s="158"/>
      <c r="C408" s="157" t="s">
        <v>980</v>
      </c>
      <c r="D408" s="157" t="s">
        <v>987</v>
      </c>
      <c r="E408" s="157"/>
      <c r="F408" s="122"/>
      <c r="G408" s="122"/>
      <c r="H408" s="122"/>
      <c r="I408" s="122"/>
      <c r="J408" s="122"/>
      <c r="K408" s="122"/>
      <c r="L408" s="122"/>
    </row>
    <row r="409" spans="2:12">
      <c r="B409" s="122"/>
      <c r="C409" s="169"/>
      <c r="D409" s="169"/>
      <c r="E409" s="169"/>
      <c r="F409" s="122"/>
      <c r="G409" s="122"/>
      <c r="H409" s="122"/>
      <c r="I409" s="122"/>
      <c r="J409" s="122"/>
      <c r="K409" s="122"/>
      <c r="L409" s="122"/>
    </row>
    <row r="410" spans="2:12">
      <c r="B410" s="122"/>
      <c r="C410" s="122"/>
      <c r="D410" s="122"/>
      <c r="E410" s="122"/>
      <c r="F410" s="122"/>
      <c r="G410" s="122"/>
      <c r="H410" s="122"/>
      <c r="I410" s="122"/>
      <c r="J410" s="122"/>
      <c r="K410" s="122"/>
      <c r="L410" s="122"/>
    </row>
    <row r="411" spans="2:12">
      <c r="B411" s="122"/>
      <c r="C411" s="122"/>
      <c r="D411" s="122"/>
      <c r="E411" s="122"/>
      <c r="F411" s="122"/>
      <c r="G411" s="122"/>
      <c r="H411" s="122"/>
      <c r="I411" s="122"/>
      <c r="J411" s="122"/>
      <c r="K411" s="122"/>
      <c r="L411" s="122"/>
    </row>
    <row r="412" spans="2:12">
      <c r="B412" s="122"/>
      <c r="C412" s="122"/>
      <c r="D412" s="122"/>
      <c r="E412" s="122"/>
      <c r="F412" s="122"/>
      <c r="G412" s="122"/>
      <c r="H412" s="122"/>
      <c r="I412" s="122"/>
      <c r="J412" s="122"/>
      <c r="K412" s="122"/>
      <c r="L412" s="122"/>
    </row>
    <row r="413" spans="2:12">
      <c r="B413" s="122"/>
      <c r="C413" s="122"/>
      <c r="D413" s="122"/>
      <c r="E413" s="122"/>
      <c r="F413" s="122"/>
      <c r="G413" s="122"/>
      <c r="H413" s="122"/>
      <c r="I413" s="122"/>
      <c r="J413" s="122"/>
      <c r="K413" s="122"/>
      <c r="L413" s="122"/>
    </row>
    <row r="414" spans="2:12">
      <c r="B414" s="122"/>
      <c r="C414" s="122"/>
      <c r="D414" s="122"/>
      <c r="E414" s="122"/>
      <c r="F414" s="122"/>
      <c r="G414" s="122"/>
      <c r="H414" s="122"/>
      <c r="I414" s="122"/>
      <c r="J414" s="122"/>
      <c r="K414" s="122"/>
      <c r="L414" s="122"/>
    </row>
    <row r="415" spans="2:12">
      <c r="B415" s="122"/>
      <c r="C415" s="122"/>
      <c r="D415" s="122"/>
      <c r="E415" s="122"/>
      <c r="F415" s="122"/>
      <c r="G415" s="122"/>
      <c r="H415" s="122"/>
      <c r="I415" s="122"/>
      <c r="J415" s="122"/>
      <c r="K415" s="122"/>
      <c r="L415" s="122"/>
    </row>
    <row r="416" spans="2:12">
      <c r="B416" s="122"/>
      <c r="C416" s="122"/>
      <c r="D416" s="122"/>
      <c r="E416" s="122"/>
      <c r="F416" s="122"/>
      <c r="G416" s="122"/>
      <c r="H416" s="122"/>
      <c r="I416" s="122"/>
      <c r="J416" s="122"/>
      <c r="K416" s="122"/>
      <c r="L416" s="122"/>
    </row>
  </sheetData>
  <autoFilter ref="A3:L387"/>
  <mergeCells count="45">
    <mergeCell ref="A360:A386"/>
    <mergeCell ref="A280:A322"/>
    <mergeCell ref="A4:A46"/>
    <mergeCell ref="B159:B165"/>
    <mergeCell ref="B140:B145"/>
    <mergeCell ref="A137:A152"/>
    <mergeCell ref="A155:A196"/>
    <mergeCell ref="A199:A277"/>
    <mergeCell ref="B342:B345"/>
    <mergeCell ref="B347:B351"/>
    <mergeCell ref="A324:A357"/>
    <mergeCell ref="B230:B243"/>
    <mergeCell ref="B364:B372"/>
    <mergeCell ref="B373:B377"/>
    <mergeCell ref="B378:B385"/>
    <mergeCell ref="B31:B37"/>
    <mergeCell ref="A49:A97"/>
    <mergeCell ref="B100:B134"/>
    <mergeCell ref="A100:A134"/>
    <mergeCell ref="B301:B306"/>
    <mergeCell ref="B209:B214"/>
    <mergeCell ref="B50:B54"/>
    <mergeCell ref="B56:B67"/>
    <mergeCell ref="B68:B77"/>
    <mergeCell ref="B268:B275"/>
    <mergeCell ref="B79:B86"/>
    <mergeCell ref="B89:B96"/>
    <mergeCell ref="B326:B334"/>
    <mergeCell ref="B337:B341"/>
    <mergeCell ref="B352:B357"/>
    <mergeCell ref="B311:B316"/>
    <mergeCell ref="B166:B176"/>
    <mergeCell ref="B178:B190"/>
    <mergeCell ref="B191:B195"/>
    <mergeCell ref="B285:B294"/>
    <mergeCell ref="B295:B300"/>
    <mergeCell ref="B203:B208"/>
    <mergeCell ref="B215:B227"/>
    <mergeCell ref="B247:B251"/>
    <mergeCell ref="B256:B266"/>
    <mergeCell ref="B5:B13"/>
    <mergeCell ref="B15:B21"/>
    <mergeCell ref="B22:B28"/>
    <mergeCell ref="B39:B45"/>
    <mergeCell ref="B146:B1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
  <sheetViews>
    <sheetView workbookViewId="0">
      <selection activeCell="E3" sqref="E3"/>
    </sheetView>
  </sheetViews>
  <sheetFormatPr defaultRowHeight="15"/>
  <cols>
    <col min="1" max="1" width="46.42578125" bestFit="1" customWidth="1"/>
    <col min="2" max="2" width="32" customWidth="1"/>
    <col min="4" max="4" width="20.140625" bestFit="1" customWidth="1"/>
    <col min="5" max="5" width="14.140625" customWidth="1"/>
    <col min="6" max="6" width="20" customWidth="1"/>
    <col min="7" max="7" width="16.140625" customWidth="1"/>
    <col min="9" max="9" width="9.28515625" customWidth="1"/>
  </cols>
  <sheetData>
    <row r="1" spans="1:7" ht="45.75" customHeight="1">
      <c r="A1" s="357" t="s">
        <v>800</v>
      </c>
      <c r="B1" s="358"/>
      <c r="C1" s="354" t="s">
        <v>998</v>
      </c>
      <c r="D1" s="354"/>
      <c r="E1" s="355" t="s">
        <v>997</v>
      </c>
      <c r="F1" s="356"/>
      <c r="G1" s="15"/>
    </row>
    <row r="2" spans="1:7" ht="30">
      <c r="A2" s="14" t="s">
        <v>675</v>
      </c>
      <c r="B2" s="14" t="s">
        <v>801</v>
      </c>
      <c r="C2" s="14" t="s">
        <v>676</v>
      </c>
      <c r="D2" s="14" t="s">
        <v>718</v>
      </c>
      <c r="E2" s="14" t="s">
        <v>676</v>
      </c>
      <c r="F2" s="108" t="s">
        <v>718</v>
      </c>
      <c r="G2" s="109" t="s">
        <v>1004</v>
      </c>
    </row>
    <row r="3" spans="1:7" ht="15" customHeight="1">
      <c r="A3" s="15" t="s">
        <v>245</v>
      </c>
      <c r="B3" s="15" t="s">
        <v>245</v>
      </c>
      <c r="C3" s="101">
        <v>401</v>
      </c>
      <c r="D3" s="107">
        <v>-8.027522935779817E-2</v>
      </c>
      <c r="E3" s="15">
        <v>9</v>
      </c>
      <c r="F3" s="265">
        <v>0.8</v>
      </c>
      <c r="G3" s="15">
        <f>VLOOKUP(A3,Table1[],2,0)</f>
        <v>0</v>
      </c>
    </row>
    <row r="4" spans="1:7" ht="15" customHeight="1">
      <c r="A4" s="15" t="s">
        <v>182</v>
      </c>
      <c r="B4" s="15" t="s">
        <v>182</v>
      </c>
      <c r="C4" s="101">
        <v>629</v>
      </c>
      <c r="D4" s="107">
        <v>-4.9848942598187312E-2</v>
      </c>
      <c r="E4" s="15">
        <v>31</v>
      </c>
      <c r="F4" s="265">
        <v>-0.39215686274509803</v>
      </c>
      <c r="G4" s="15">
        <f>VLOOKUP(A4,Table1[],2,0)</f>
        <v>0</v>
      </c>
    </row>
    <row r="5" spans="1:7" ht="15" customHeight="1">
      <c r="A5" s="15" t="s">
        <v>17</v>
      </c>
      <c r="B5" s="15" t="s">
        <v>17</v>
      </c>
      <c r="C5" s="101">
        <v>1018</v>
      </c>
      <c r="D5" s="107">
        <v>-5.3023255813953486E-2</v>
      </c>
      <c r="E5" s="15">
        <v>63</v>
      </c>
      <c r="F5" s="265">
        <v>-0.13698630136986301</v>
      </c>
      <c r="G5" s="15">
        <f>VLOOKUP(A5,Table1[],2,0)</f>
        <v>9</v>
      </c>
    </row>
    <row r="6" spans="1:7" ht="15" customHeight="1">
      <c r="A6" s="15" t="s">
        <v>246</v>
      </c>
      <c r="B6" s="15" t="s">
        <v>246</v>
      </c>
      <c r="C6" s="101">
        <v>1094</v>
      </c>
      <c r="D6" s="107">
        <v>-6.2553556126820911E-2</v>
      </c>
      <c r="E6" s="15">
        <v>61</v>
      </c>
      <c r="F6" s="265">
        <v>-1.6129032258064516E-2</v>
      </c>
      <c r="G6" s="15">
        <f>VLOOKUP(A6,Table1[],2,0)</f>
        <v>0</v>
      </c>
    </row>
    <row r="7" spans="1:7" ht="15" customHeight="1">
      <c r="A7" s="15" t="s">
        <v>19</v>
      </c>
      <c r="B7" s="15" t="s">
        <v>19</v>
      </c>
      <c r="C7" s="101">
        <v>532</v>
      </c>
      <c r="D7" s="107">
        <v>-6.1728395061728392E-2</v>
      </c>
      <c r="E7" s="15">
        <v>0</v>
      </c>
      <c r="F7" s="265">
        <v>-1</v>
      </c>
      <c r="G7" s="15">
        <f>VLOOKUP(A7,Table1[],2,0)</f>
        <v>0</v>
      </c>
    </row>
    <row r="8" spans="1:7" ht="15" customHeight="1">
      <c r="A8" s="15" t="s">
        <v>248</v>
      </c>
      <c r="B8" s="15" t="s">
        <v>248</v>
      </c>
      <c r="C8" s="101">
        <v>1257</v>
      </c>
      <c r="D8" s="107">
        <v>-7.7092511013215861E-2</v>
      </c>
      <c r="E8" s="15">
        <v>116</v>
      </c>
      <c r="F8" s="265">
        <v>-0.33333333333333331</v>
      </c>
      <c r="G8" s="15">
        <f>VLOOKUP(A8,Table1[],2,0)</f>
        <v>1</v>
      </c>
    </row>
    <row r="9" spans="1:7" ht="15" customHeight="1">
      <c r="A9" s="15" t="s">
        <v>250</v>
      </c>
      <c r="B9" s="15" t="s">
        <v>250</v>
      </c>
      <c r="C9" s="101">
        <v>1844</v>
      </c>
      <c r="D9" s="107">
        <v>-0.13710809546092653</v>
      </c>
      <c r="E9" s="15">
        <v>176</v>
      </c>
      <c r="F9" s="265">
        <v>-0.12437810945273632</v>
      </c>
      <c r="G9" s="15">
        <f>VLOOKUP(A9,Table1[],2,0)</f>
        <v>16</v>
      </c>
    </row>
    <row r="10" spans="1:7" ht="15" customHeight="1">
      <c r="A10" s="15" t="s">
        <v>66</v>
      </c>
      <c r="B10" s="15" t="s">
        <v>66</v>
      </c>
      <c r="C10" s="101">
        <v>1218</v>
      </c>
      <c r="D10" s="107">
        <v>8.2781456953642391E-3</v>
      </c>
      <c r="E10" s="15">
        <v>197</v>
      </c>
      <c r="F10" s="265">
        <v>0</v>
      </c>
      <c r="G10" s="15">
        <f>VLOOKUP(A10,Table1[],2,0)</f>
        <v>1</v>
      </c>
    </row>
    <row r="11" spans="1:7" ht="15" customHeight="1">
      <c r="A11" s="15" t="s">
        <v>124</v>
      </c>
      <c r="B11" s="15" t="s">
        <v>124</v>
      </c>
      <c r="C11" s="101">
        <v>924</v>
      </c>
      <c r="D11" s="107">
        <v>-0.11153846153846154</v>
      </c>
      <c r="E11" s="15">
        <v>4</v>
      </c>
      <c r="F11" s="265">
        <v>-0.6</v>
      </c>
      <c r="G11" s="15">
        <f>VLOOKUP(A11,Table1[],2,0)</f>
        <v>0</v>
      </c>
    </row>
    <row r="12" spans="1:7" ht="15" customHeight="1">
      <c r="A12" s="15" t="s">
        <v>125</v>
      </c>
      <c r="B12" s="15" t="s">
        <v>125</v>
      </c>
      <c r="C12" s="101">
        <v>3600</v>
      </c>
      <c r="D12" s="107">
        <v>-1.6124624214266192E-2</v>
      </c>
      <c r="E12" s="15">
        <v>88</v>
      </c>
      <c r="F12" s="265">
        <v>-0.2</v>
      </c>
      <c r="G12" s="15">
        <f>VLOOKUP(A12,Table1[],2,0)</f>
        <v>0</v>
      </c>
    </row>
    <row r="13" spans="1:7" ht="15" customHeight="1">
      <c r="A13" s="15" t="s">
        <v>421</v>
      </c>
      <c r="B13" s="15" t="s">
        <v>421</v>
      </c>
      <c r="C13" s="101">
        <v>932</v>
      </c>
      <c r="D13" s="107">
        <v>-8.5106382978723406E-3</v>
      </c>
      <c r="E13" s="15">
        <v>40</v>
      </c>
      <c r="F13" s="265">
        <v>0.33333333333333331</v>
      </c>
      <c r="G13" s="15">
        <f>VLOOKUP(A13,Table1[],2,0)</f>
        <v>3</v>
      </c>
    </row>
    <row r="14" spans="1:7" ht="15" customHeight="1">
      <c r="A14" s="15" t="s">
        <v>680</v>
      </c>
      <c r="B14" s="15" t="s">
        <v>183</v>
      </c>
      <c r="C14" s="101">
        <v>322</v>
      </c>
      <c r="D14" s="107">
        <v>5.921052631578947E-2</v>
      </c>
      <c r="E14" s="15">
        <v>18</v>
      </c>
      <c r="F14" s="265">
        <v>0.2857142857142857</v>
      </c>
      <c r="G14" s="15">
        <f>VLOOKUP(A14,Table1[],2,0)</f>
        <v>0</v>
      </c>
    </row>
    <row r="15" spans="1:7" ht="15" customHeight="1">
      <c r="A15" s="15" t="s">
        <v>68</v>
      </c>
      <c r="B15" s="15" t="s">
        <v>68</v>
      </c>
      <c r="C15" s="101">
        <v>1049</v>
      </c>
      <c r="D15" s="107">
        <v>-1.8709073900841908E-2</v>
      </c>
      <c r="E15" s="15">
        <v>12</v>
      </c>
      <c r="F15" s="265">
        <v>-0.14285714285714285</v>
      </c>
      <c r="G15" s="15">
        <f>VLOOKUP(A15,Table1[],2,0)</f>
        <v>0</v>
      </c>
    </row>
    <row r="16" spans="1:7" ht="15" customHeight="1">
      <c r="A16" s="15" t="s">
        <v>700</v>
      </c>
      <c r="B16" s="15" t="s">
        <v>252</v>
      </c>
      <c r="C16" s="101">
        <v>1501</v>
      </c>
      <c r="D16" s="107">
        <v>-5.2398989898989896E-2</v>
      </c>
      <c r="E16" s="15">
        <v>116</v>
      </c>
      <c r="F16" s="265">
        <v>-4.9180327868852458E-2</v>
      </c>
      <c r="G16" s="15">
        <f>VLOOKUP(A16,Table1[],2,0)</f>
        <v>12</v>
      </c>
    </row>
    <row r="17" spans="1:7" ht="15" customHeight="1">
      <c r="A17" s="15" t="s">
        <v>20</v>
      </c>
      <c r="B17" s="15" t="s">
        <v>20</v>
      </c>
      <c r="C17" s="101">
        <v>860</v>
      </c>
      <c r="D17" s="107">
        <v>1.7751479289940829E-2</v>
      </c>
      <c r="E17" s="15">
        <v>58</v>
      </c>
      <c r="F17" s="265">
        <v>-0.22666666666666666</v>
      </c>
      <c r="G17" s="15">
        <f>VLOOKUP(A17,Table1[],2,0)</f>
        <v>3</v>
      </c>
    </row>
    <row r="18" spans="1:7" ht="15" customHeight="1">
      <c r="A18" s="15" t="s">
        <v>707</v>
      </c>
      <c r="B18" s="15" t="s">
        <v>329</v>
      </c>
      <c r="C18" s="101">
        <v>2459</v>
      </c>
      <c r="D18" s="107">
        <v>7.7868852459016397E-3</v>
      </c>
      <c r="E18" s="15">
        <v>508</v>
      </c>
      <c r="F18" s="265">
        <v>-2.4952015355086371E-2</v>
      </c>
      <c r="G18" s="15">
        <f>VLOOKUP(A18,Table1[],2,0)</f>
        <v>4</v>
      </c>
    </row>
    <row r="19" spans="1:7" ht="15" customHeight="1">
      <c r="A19" s="15" t="s">
        <v>70</v>
      </c>
      <c r="B19" s="15" t="s">
        <v>70</v>
      </c>
      <c r="C19" s="101">
        <v>1395</v>
      </c>
      <c r="D19" s="107">
        <v>2.0482809070958303E-2</v>
      </c>
      <c r="E19" s="15">
        <v>99</v>
      </c>
      <c r="F19" s="265">
        <v>-3.8834951456310676E-2</v>
      </c>
      <c r="G19" s="15">
        <f>VLOOKUP(A19,Table1[],2,0)</f>
        <v>0</v>
      </c>
    </row>
    <row r="20" spans="1:7" ht="15" customHeight="1">
      <c r="A20" s="15" t="s">
        <v>126</v>
      </c>
      <c r="B20" s="15" t="s">
        <v>126</v>
      </c>
      <c r="C20" s="101">
        <v>1787</v>
      </c>
      <c r="D20" s="107">
        <v>-9.3353627600202937E-2</v>
      </c>
      <c r="E20" s="15">
        <v>10</v>
      </c>
      <c r="F20" s="265">
        <v>0.25</v>
      </c>
      <c r="G20" s="15">
        <f>VLOOKUP(A20,Table1[],2,0)</f>
        <v>2</v>
      </c>
    </row>
    <row r="21" spans="1:7" ht="15" customHeight="1">
      <c r="A21" s="15" t="s">
        <v>378</v>
      </c>
      <c r="B21" s="15" t="s">
        <v>378</v>
      </c>
      <c r="C21" s="101">
        <v>4730</v>
      </c>
      <c r="D21" s="107">
        <v>-4.6178665053438192E-2</v>
      </c>
      <c r="E21" s="15">
        <v>177</v>
      </c>
      <c r="F21" s="265">
        <v>-0.14492753623188406</v>
      </c>
      <c r="G21" s="15">
        <f>VLOOKUP(A21,Table1[],2,0)</f>
        <v>15</v>
      </c>
    </row>
    <row r="22" spans="1:7" ht="15" customHeight="1">
      <c r="A22" s="15" t="s">
        <v>22</v>
      </c>
      <c r="B22" s="15" t="s">
        <v>22</v>
      </c>
      <c r="C22" s="101">
        <v>678</v>
      </c>
      <c r="D22" s="107">
        <v>1.1940298507462687E-2</v>
      </c>
      <c r="E22" s="15">
        <v>9</v>
      </c>
      <c r="F22" s="265">
        <v>-0.35714285714285715</v>
      </c>
      <c r="G22" s="15">
        <f>VLOOKUP(A22,Table1[],2,0)</f>
        <v>0</v>
      </c>
    </row>
    <row r="23" spans="1:7" ht="15" customHeight="1">
      <c r="A23" s="15" t="s">
        <v>681</v>
      </c>
      <c r="B23" s="15" t="s">
        <v>185</v>
      </c>
      <c r="C23" s="101">
        <v>683</v>
      </c>
      <c r="D23" s="107">
        <v>-6.8212824010914053E-2</v>
      </c>
      <c r="E23" s="15">
        <v>6</v>
      </c>
      <c r="F23" s="265">
        <v>-0.53846153846153844</v>
      </c>
      <c r="G23" s="15">
        <f>VLOOKUP(A23,Table1[],2,0)</f>
        <v>0</v>
      </c>
    </row>
    <row r="24" spans="1:7" ht="15" customHeight="1">
      <c r="A24" s="15" t="s">
        <v>187</v>
      </c>
      <c r="B24" s="15" t="s">
        <v>187</v>
      </c>
      <c r="C24" s="101">
        <v>442</v>
      </c>
      <c r="D24" s="107">
        <v>-8.8659793814432994E-2</v>
      </c>
      <c r="E24" s="15">
        <v>6</v>
      </c>
      <c r="F24" s="265">
        <v>-0.25</v>
      </c>
      <c r="G24" s="15">
        <f>VLOOKUP(A24,Table1[],2,0)</f>
        <v>0</v>
      </c>
    </row>
    <row r="25" spans="1:7" ht="15" customHeight="1">
      <c r="A25" s="15" t="s">
        <v>23</v>
      </c>
      <c r="B25" s="15" t="s">
        <v>23</v>
      </c>
      <c r="C25" s="101">
        <v>372</v>
      </c>
      <c r="D25" s="107">
        <v>-8.8235294117647065E-2</v>
      </c>
      <c r="E25" s="15">
        <v>12</v>
      </c>
      <c r="F25" s="265">
        <v>2</v>
      </c>
      <c r="G25" s="15">
        <f>VLOOKUP(A25,Table1[],2,0)</f>
        <v>2</v>
      </c>
    </row>
    <row r="26" spans="1:7" ht="15" customHeight="1">
      <c r="A26" s="15" t="s">
        <v>189</v>
      </c>
      <c r="B26" s="15" t="s">
        <v>189</v>
      </c>
      <c r="C26" s="101">
        <v>1415</v>
      </c>
      <c r="D26" s="107">
        <v>-5.8549567531603459E-2</v>
      </c>
      <c r="E26" s="15">
        <v>39</v>
      </c>
      <c r="F26" s="265">
        <v>0.11428571428571428</v>
      </c>
      <c r="G26" s="15">
        <f>VLOOKUP(A26,Table1[],2,0)</f>
        <v>2</v>
      </c>
    </row>
    <row r="27" spans="1:7" ht="15" customHeight="1">
      <c r="A27" s="15" t="s">
        <v>25</v>
      </c>
      <c r="B27" s="15" t="s">
        <v>25</v>
      </c>
      <c r="C27" s="101">
        <v>402</v>
      </c>
      <c r="D27" s="107">
        <v>1.5151515151515152E-2</v>
      </c>
      <c r="E27" s="15">
        <v>18</v>
      </c>
      <c r="F27" s="265">
        <v>0.125</v>
      </c>
      <c r="G27" s="15">
        <f>VLOOKUP(A27,Table1[],2,0)</f>
        <v>0</v>
      </c>
    </row>
    <row r="28" spans="1:7" ht="15" customHeight="1">
      <c r="A28" s="15" t="s">
        <v>331</v>
      </c>
      <c r="B28" s="15" t="s">
        <v>331</v>
      </c>
      <c r="C28" s="101">
        <v>1350</v>
      </c>
      <c r="D28" s="107">
        <v>2.0408163265306121E-2</v>
      </c>
      <c r="E28" s="15">
        <v>21</v>
      </c>
      <c r="F28" s="265">
        <v>-0.38235294117647056</v>
      </c>
      <c r="G28" s="15">
        <f>VLOOKUP(A28,Table1[],2,0)</f>
        <v>4</v>
      </c>
    </row>
    <row r="29" spans="1:7" ht="15" customHeight="1">
      <c r="A29" s="15" t="s">
        <v>254</v>
      </c>
      <c r="B29" s="15" t="s">
        <v>254</v>
      </c>
      <c r="C29" s="101">
        <v>947</v>
      </c>
      <c r="D29" s="107">
        <v>8.9758342922899886E-2</v>
      </c>
      <c r="E29" s="15">
        <v>19</v>
      </c>
      <c r="F29" s="265">
        <v>-0.5</v>
      </c>
      <c r="G29" s="15">
        <f>VLOOKUP(A29,Table1[],2,0)</f>
        <v>2</v>
      </c>
    </row>
    <row r="30" spans="1:7" ht="15" customHeight="1">
      <c r="A30" s="15" t="s">
        <v>423</v>
      </c>
      <c r="B30" s="15" t="s">
        <v>423</v>
      </c>
      <c r="C30" s="101">
        <v>3168</v>
      </c>
      <c r="D30" s="107">
        <v>-6.7961165048543687E-2</v>
      </c>
      <c r="E30" s="15">
        <v>204</v>
      </c>
      <c r="F30" s="265">
        <v>-7.6923076923076927E-2</v>
      </c>
      <c r="G30" s="15">
        <f>VLOOKUP(A30,Table1[],2,0)</f>
        <v>3</v>
      </c>
    </row>
    <row r="31" spans="1:7" ht="15" customHeight="1">
      <c r="A31" s="15" t="s">
        <v>71</v>
      </c>
      <c r="B31" s="15" t="s">
        <v>71</v>
      </c>
      <c r="C31" s="101">
        <v>1370</v>
      </c>
      <c r="D31" s="107">
        <v>-7.7441077441077436E-2</v>
      </c>
      <c r="E31" s="15">
        <v>203</v>
      </c>
      <c r="F31" s="265">
        <v>-7.3059360730593603E-2</v>
      </c>
      <c r="G31" s="15">
        <f>VLOOKUP(A31,Table1[],2,0)</f>
        <v>2</v>
      </c>
    </row>
    <row r="32" spans="1:7" ht="15" customHeight="1">
      <c r="A32" s="15" t="s">
        <v>73</v>
      </c>
      <c r="B32" s="15" t="s">
        <v>73</v>
      </c>
      <c r="C32" s="101">
        <v>1244</v>
      </c>
      <c r="D32" s="107">
        <v>-6.3957863054928524E-2</v>
      </c>
      <c r="E32" s="15">
        <v>74</v>
      </c>
      <c r="F32" s="265">
        <v>4.2253521126760563E-2</v>
      </c>
      <c r="G32" s="15">
        <f>VLOOKUP(A32,Table1[],2,0)</f>
        <v>1</v>
      </c>
    </row>
    <row r="33" spans="1:7" ht="15" customHeight="1">
      <c r="A33" s="15" t="s">
        <v>127</v>
      </c>
      <c r="B33" s="15" t="s">
        <v>127</v>
      </c>
      <c r="C33" s="101">
        <v>2523</v>
      </c>
      <c r="D33" s="107">
        <v>-1.3682564503518374E-2</v>
      </c>
      <c r="E33" s="15">
        <v>12</v>
      </c>
      <c r="F33" s="265">
        <v>-7.6923076923076927E-2</v>
      </c>
      <c r="G33" s="15">
        <f>VLOOKUP(A33,Table1[],2,0)</f>
        <v>1</v>
      </c>
    </row>
    <row r="34" spans="1:7" ht="15" customHeight="1">
      <c r="A34" s="15" t="s">
        <v>74</v>
      </c>
      <c r="B34" s="15" t="s">
        <v>74</v>
      </c>
      <c r="C34" s="101">
        <v>1059</v>
      </c>
      <c r="D34" s="107">
        <v>-9.5644748078565323E-2</v>
      </c>
      <c r="E34" s="15">
        <v>51</v>
      </c>
      <c r="F34" s="265">
        <v>0.24390243902439024</v>
      </c>
      <c r="G34" s="15">
        <f>VLOOKUP(A34,Table1[],2,0)</f>
        <v>7</v>
      </c>
    </row>
    <row r="35" spans="1:7">
      <c r="A35" s="15" t="s">
        <v>699</v>
      </c>
      <c r="B35" s="15" t="s">
        <v>312</v>
      </c>
      <c r="C35" s="101">
        <v>2283</v>
      </c>
      <c r="D35" s="107">
        <v>-6.5493246009005315E-2</v>
      </c>
      <c r="E35" s="15">
        <v>255</v>
      </c>
      <c r="F35" s="265">
        <v>3.937007874015748E-3</v>
      </c>
      <c r="G35" s="15">
        <f>VLOOKUP(A35,Table1[],2,0)</f>
        <v>4</v>
      </c>
    </row>
    <row r="36" spans="1:7" ht="15" customHeight="1">
      <c r="A36" s="15" t="s">
        <v>537</v>
      </c>
      <c r="B36" s="15" t="s">
        <v>337</v>
      </c>
      <c r="C36" s="101">
        <v>2918</v>
      </c>
      <c r="D36" s="107">
        <v>-6.8624321736354937E-2</v>
      </c>
      <c r="E36" s="15">
        <v>321</v>
      </c>
      <c r="F36" s="265">
        <v>-0.12054794520547946</v>
      </c>
      <c r="G36" s="15">
        <f>VLOOKUP(A36,Table1[],2,0)</f>
        <v>7</v>
      </c>
    </row>
    <row r="37" spans="1:7" ht="15" customHeight="1">
      <c r="A37" s="15" t="s">
        <v>75</v>
      </c>
      <c r="B37" s="15" t="s">
        <v>75</v>
      </c>
      <c r="C37" s="101">
        <v>1165</v>
      </c>
      <c r="D37" s="107">
        <v>0.12235067437379576</v>
      </c>
      <c r="E37" s="15">
        <v>73</v>
      </c>
      <c r="F37" s="265">
        <v>0.32727272727272727</v>
      </c>
      <c r="G37" s="15">
        <f>VLOOKUP(A37,Table1[],2,0)</f>
        <v>3</v>
      </c>
    </row>
    <row r="38" spans="1:7" ht="15" customHeight="1">
      <c r="A38" s="15" t="s">
        <v>128</v>
      </c>
      <c r="B38" s="15" t="s">
        <v>128</v>
      </c>
      <c r="C38" s="101">
        <v>3228</v>
      </c>
      <c r="D38" s="107">
        <v>-3.8713519952352587E-2</v>
      </c>
      <c r="E38" s="15">
        <v>35</v>
      </c>
      <c r="F38" s="265">
        <v>0.16666666666666666</v>
      </c>
      <c r="G38" s="15">
        <f>VLOOKUP(A38,Table1[],2,0)</f>
        <v>1</v>
      </c>
    </row>
    <row r="39" spans="1:7" ht="15" customHeight="1">
      <c r="A39" s="15" t="s">
        <v>380</v>
      </c>
      <c r="B39" s="15" t="s">
        <v>380</v>
      </c>
      <c r="C39" s="101">
        <v>737</v>
      </c>
      <c r="D39" s="107">
        <v>-7.2955974842767293E-2</v>
      </c>
      <c r="E39" s="15">
        <v>43</v>
      </c>
      <c r="F39" s="265">
        <v>0</v>
      </c>
      <c r="G39" s="15">
        <f>VLOOKUP(A39,Table1[],2,0)</f>
        <v>2</v>
      </c>
    </row>
    <row r="40" spans="1:7" ht="15" customHeight="1">
      <c r="A40" s="15" t="s">
        <v>77</v>
      </c>
      <c r="B40" s="15" t="s">
        <v>77</v>
      </c>
      <c r="C40" s="101">
        <v>787</v>
      </c>
      <c r="D40" s="107">
        <v>-7.4117647058823524E-2</v>
      </c>
      <c r="E40" s="15">
        <v>36</v>
      </c>
      <c r="F40" s="265">
        <v>0.2857142857142857</v>
      </c>
      <c r="G40" s="15">
        <f>VLOOKUP(A40,Table1[],2,0)</f>
        <v>0</v>
      </c>
    </row>
    <row r="41" spans="1:7" ht="15" customHeight="1">
      <c r="A41" s="15" t="s">
        <v>26</v>
      </c>
      <c r="B41" s="15" t="s">
        <v>26</v>
      </c>
      <c r="C41" s="101">
        <v>656</v>
      </c>
      <c r="D41" s="107">
        <v>-2.6706231454005934E-2</v>
      </c>
      <c r="E41" s="15">
        <v>13</v>
      </c>
      <c r="F41" s="265">
        <v>8.3333333333333329E-2</v>
      </c>
      <c r="G41" s="15">
        <f>VLOOKUP(A41,Table1[],2,0)</f>
        <v>0</v>
      </c>
    </row>
    <row r="42" spans="1:7" ht="15" customHeight="1">
      <c r="A42" s="15" t="s">
        <v>191</v>
      </c>
      <c r="B42" s="15" t="s">
        <v>191</v>
      </c>
      <c r="C42" s="101">
        <v>342</v>
      </c>
      <c r="D42" s="107">
        <v>-5.8139534883720929E-3</v>
      </c>
      <c r="E42" s="15">
        <v>23</v>
      </c>
      <c r="F42" s="265">
        <v>0.91666666666666663</v>
      </c>
      <c r="G42" s="15">
        <f>VLOOKUP(A42,Table1[],2,0)</f>
        <v>6</v>
      </c>
    </row>
    <row r="43" spans="1:7" ht="15" customHeight="1">
      <c r="A43" s="15" t="s">
        <v>193</v>
      </c>
      <c r="B43" s="15" t="s">
        <v>193</v>
      </c>
      <c r="C43" s="101">
        <v>952</v>
      </c>
      <c r="D43" s="107">
        <v>-9.1603053435114504E-2</v>
      </c>
      <c r="E43" s="15">
        <v>18</v>
      </c>
      <c r="F43" s="265">
        <v>0.2</v>
      </c>
      <c r="G43" s="15">
        <f>VLOOKUP(A43,Table1[],2,0)</f>
        <v>0</v>
      </c>
    </row>
    <row r="44" spans="1:7" ht="15" customHeight="1">
      <c r="A44" s="15" t="s">
        <v>425</v>
      </c>
      <c r="B44" s="15" t="s">
        <v>425</v>
      </c>
      <c r="C44" s="101">
        <v>1344</v>
      </c>
      <c r="D44" s="107">
        <v>-4.3416370106761568E-2</v>
      </c>
      <c r="E44" s="15">
        <v>136</v>
      </c>
      <c r="F44" s="265">
        <v>-9.3333333333333338E-2</v>
      </c>
      <c r="G44" s="15">
        <f>VLOOKUP(A44,Table1[],2,0)</f>
        <v>1</v>
      </c>
    </row>
    <row r="45" spans="1:7">
      <c r="A45" s="15" t="s">
        <v>79</v>
      </c>
      <c r="B45" s="15" t="s">
        <v>79</v>
      </c>
      <c r="C45" s="101">
        <v>1293</v>
      </c>
      <c r="D45" s="107">
        <v>-1.4481707317073171E-2</v>
      </c>
      <c r="E45" s="15">
        <v>119</v>
      </c>
      <c r="F45" s="265">
        <v>0.13333333333333333</v>
      </c>
      <c r="G45" s="15">
        <f>VLOOKUP(A45,Table1[],2,0)</f>
        <v>9</v>
      </c>
    </row>
    <row r="46" spans="1:7" ht="15" customHeight="1">
      <c r="A46" s="15" t="s">
        <v>129</v>
      </c>
      <c r="B46" s="15" t="s">
        <v>129</v>
      </c>
      <c r="C46" s="101">
        <v>2322</v>
      </c>
      <c r="D46" s="107">
        <v>-0.18152978498413819</v>
      </c>
      <c r="E46" s="15">
        <v>465</v>
      </c>
      <c r="F46" s="265">
        <v>-0.21052631578947367</v>
      </c>
      <c r="G46" s="15">
        <f>VLOOKUP(A46,Table1[],2,0)</f>
        <v>4</v>
      </c>
    </row>
    <row r="47" spans="1:7" ht="15" customHeight="1">
      <c r="A47" s="15" t="s">
        <v>382</v>
      </c>
      <c r="B47" s="15" t="s">
        <v>382</v>
      </c>
      <c r="C47" s="101">
        <v>371</v>
      </c>
      <c r="D47" s="107">
        <v>-2.368421052631579E-2</v>
      </c>
      <c r="E47" s="15">
        <v>10</v>
      </c>
      <c r="F47" s="265">
        <v>1</v>
      </c>
      <c r="G47" s="15">
        <f>VLOOKUP(A47,Table1[],2,0)</f>
        <v>0</v>
      </c>
    </row>
    <row r="48" spans="1:7" ht="15" customHeight="1">
      <c r="A48" s="15" t="s">
        <v>255</v>
      </c>
      <c r="B48" s="15" t="s">
        <v>255</v>
      </c>
      <c r="C48" s="101">
        <v>1605</v>
      </c>
      <c r="D48" s="107">
        <v>-6.9025522041763335E-2</v>
      </c>
      <c r="E48" s="15">
        <v>160</v>
      </c>
      <c r="F48" s="265">
        <v>8.1081081081081086E-2</v>
      </c>
      <c r="G48" s="15">
        <f>VLOOKUP(A48,Table1[],2,0)</f>
        <v>0</v>
      </c>
    </row>
    <row r="49" spans="1:7" ht="15" customHeight="1">
      <c r="A49" s="15" t="s">
        <v>194</v>
      </c>
      <c r="B49" s="15" t="s">
        <v>194</v>
      </c>
      <c r="C49" s="101">
        <v>862</v>
      </c>
      <c r="D49" s="107">
        <v>3.4924330616996507E-3</v>
      </c>
      <c r="E49" s="15">
        <v>90</v>
      </c>
      <c r="F49" s="265">
        <v>9.7560975609756101E-2</v>
      </c>
      <c r="G49" s="15">
        <f>VLOOKUP(A49,Table1[],2,0)</f>
        <v>0</v>
      </c>
    </row>
    <row r="50" spans="1:7" ht="15" customHeight="1">
      <c r="A50" s="15" t="s">
        <v>80</v>
      </c>
      <c r="B50" s="15" t="s">
        <v>80</v>
      </c>
      <c r="C50" s="101">
        <v>635</v>
      </c>
      <c r="D50" s="107">
        <v>-3.6418816388467376E-2</v>
      </c>
      <c r="E50" s="15">
        <v>2</v>
      </c>
      <c r="F50" s="265">
        <v>-0.6</v>
      </c>
      <c r="G50" s="15">
        <f>VLOOKUP(A50,Table1[],2,0)</f>
        <v>0</v>
      </c>
    </row>
    <row r="51" spans="1:7" ht="15" customHeight="1">
      <c r="A51" s="15" t="s">
        <v>81</v>
      </c>
      <c r="B51" s="15" t="s">
        <v>81</v>
      </c>
      <c r="C51" s="101">
        <v>2427</v>
      </c>
      <c r="D51" s="107">
        <v>2.795425667090216E-2</v>
      </c>
      <c r="E51" s="15">
        <v>111</v>
      </c>
      <c r="F51" s="265">
        <v>7.7669902912621352E-2</v>
      </c>
      <c r="G51" s="15">
        <f>VLOOKUP(A51,Table1[],2,0)</f>
        <v>17</v>
      </c>
    </row>
    <row r="52" spans="1:7" ht="15" customHeight="1">
      <c r="A52" s="15" t="s">
        <v>27</v>
      </c>
      <c r="B52" s="15" t="s">
        <v>27</v>
      </c>
      <c r="C52" s="101">
        <v>1243</v>
      </c>
      <c r="D52" s="107">
        <v>-5.9046177138531414E-2</v>
      </c>
      <c r="E52" s="15">
        <v>37</v>
      </c>
      <c r="F52" s="265">
        <v>-0.47142857142857142</v>
      </c>
      <c r="G52" s="15">
        <f>VLOOKUP(A52,Table1[],2,0)</f>
        <v>3</v>
      </c>
    </row>
    <row r="53" spans="1:7" ht="15" customHeight="1">
      <c r="A53" s="15" t="s">
        <v>82</v>
      </c>
      <c r="B53" s="15" t="s">
        <v>82</v>
      </c>
      <c r="C53" s="101">
        <v>1794</v>
      </c>
      <c r="D53" s="107">
        <v>-5.4296257248286767E-2</v>
      </c>
      <c r="E53" s="15">
        <v>87</v>
      </c>
      <c r="F53" s="265">
        <v>-6.4516129032258063E-2</v>
      </c>
      <c r="G53" s="15">
        <f>VLOOKUP(A53,Table1[],2,0)</f>
        <v>9</v>
      </c>
    </row>
    <row r="54" spans="1:7" ht="15" customHeight="1">
      <c r="A54" s="15" t="s">
        <v>333</v>
      </c>
      <c r="B54" s="15" t="s">
        <v>333</v>
      </c>
      <c r="C54" s="101">
        <v>1378</v>
      </c>
      <c r="D54" s="107">
        <v>2.1497405485544848E-2</v>
      </c>
      <c r="E54" s="15">
        <v>257</v>
      </c>
      <c r="F54" s="265">
        <v>0.13215859030837004</v>
      </c>
      <c r="G54" s="15">
        <f>VLOOKUP(A54,Table1[],2,0)</f>
        <v>0</v>
      </c>
    </row>
    <row r="55" spans="1:7" ht="15" customHeight="1">
      <c r="A55" s="15" t="s">
        <v>257</v>
      </c>
      <c r="B55" s="15" t="s">
        <v>257</v>
      </c>
      <c r="C55" s="101">
        <v>1655</v>
      </c>
      <c r="D55" s="107">
        <v>-2.7614571092831962E-2</v>
      </c>
      <c r="E55" s="15">
        <v>207</v>
      </c>
      <c r="F55" s="265">
        <v>1.4705882352941176E-2</v>
      </c>
      <c r="G55" s="15">
        <f>VLOOKUP(A55,Table1[],2,0)</f>
        <v>4</v>
      </c>
    </row>
    <row r="56" spans="1:7" ht="15" customHeight="1">
      <c r="A56" s="15" t="s">
        <v>196</v>
      </c>
      <c r="B56" s="15" t="s">
        <v>196</v>
      </c>
      <c r="C56" s="101">
        <v>3702</v>
      </c>
      <c r="D56" s="107">
        <v>-5.7535641547861505E-2</v>
      </c>
      <c r="E56" s="15">
        <v>201</v>
      </c>
      <c r="F56" s="265">
        <v>0.1043956043956044</v>
      </c>
      <c r="G56" s="15">
        <f>VLOOKUP(A56,Table1[],2,0)</f>
        <v>11</v>
      </c>
    </row>
    <row r="57" spans="1:7" ht="15" customHeight="1">
      <c r="A57" s="15" t="s">
        <v>678</v>
      </c>
      <c r="B57" s="15" t="s">
        <v>198</v>
      </c>
      <c r="C57" s="101">
        <v>2750</v>
      </c>
      <c r="D57" s="107">
        <v>-5.4657958061189414E-2</v>
      </c>
      <c r="E57" s="15">
        <v>206</v>
      </c>
      <c r="F57" s="265">
        <v>9.8039215686274508E-3</v>
      </c>
      <c r="G57" s="15">
        <f>VLOOKUP(A57,Table1[],2,0)</f>
        <v>0</v>
      </c>
    </row>
    <row r="58" spans="1:7" ht="15" customHeight="1">
      <c r="A58" s="15" t="s">
        <v>28</v>
      </c>
      <c r="B58" s="15" t="s">
        <v>28</v>
      </c>
      <c r="C58" s="101">
        <v>468</v>
      </c>
      <c r="D58" s="107">
        <v>1.9607843137254902E-2</v>
      </c>
      <c r="E58" s="15">
        <v>15</v>
      </c>
      <c r="F58" s="265">
        <v>-0.25</v>
      </c>
      <c r="G58" s="15">
        <f>VLOOKUP(A58,Table1[],2,0)</f>
        <v>0</v>
      </c>
    </row>
    <row r="59" spans="1:7" ht="15" customHeight="1">
      <c r="A59" s="15" t="s">
        <v>258</v>
      </c>
      <c r="B59" s="15" t="s">
        <v>258</v>
      </c>
      <c r="C59" s="101">
        <v>1333</v>
      </c>
      <c r="D59" s="107">
        <v>-5.5279943302622252E-2</v>
      </c>
      <c r="E59" s="15">
        <v>155</v>
      </c>
      <c r="F59" s="265">
        <v>6.8965517241379309E-2</v>
      </c>
      <c r="G59" s="15">
        <f>VLOOKUP(A59,Table1[],2,0)</f>
        <v>12</v>
      </c>
    </row>
    <row r="60" spans="1:7" ht="15" customHeight="1">
      <c r="A60" s="15" t="s">
        <v>259</v>
      </c>
      <c r="B60" s="15" t="s">
        <v>259</v>
      </c>
      <c r="C60" s="101">
        <v>1481</v>
      </c>
      <c r="D60" s="107">
        <v>-9.8600121728545348E-2</v>
      </c>
      <c r="E60" s="15">
        <v>66</v>
      </c>
      <c r="F60" s="265">
        <v>0.1</v>
      </c>
      <c r="G60" s="15">
        <f>VLOOKUP(A60,Table1[],2,0)</f>
        <v>0</v>
      </c>
    </row>
    <row r="61" spans="1:7" ht="15" customHeight="1">
      <c r="A61" s="15" t="s">
        <v>199</v>
      </c>
      <c r="B61" s="15" t="s">
        <v>199</v>
      </c>
      <c r="C61" s="101">
        <v>665</v>
      </c>
      <c r="D61" s="107">
        <v>1.3719512195121951E-2</v>
      </c>
      <c r="E61" s="15">
        <v>14</v>
      </c>
      <c r="F61" s="265">
        <v>-0.3</v>
      </c>
      <c r="G61" s="15">
        <f>VLOOKUP(A61,Table1[],2,0)</f>
        <v>1</v>
      </c>
    </row>
    <row r="62" spans="1:7" ht="15" customHeight="1">
      <c r="A62" s="15" t="s">
        <v>335</v>
      </c>
      <c r="B62" s="15" t="s">
        <v>335</v>
      </c>
      <c r="C62" s="101">
        <v>532</v>
      </c>
      <c r="D62" s="107">
        <v>-4.3165467625899283E-2</v>
      </c>
      <c r="E62" s="15">
        <v>29</v>
      </c>
      <c r="F62" s="265">
        <v>0.45</v>
      </c>
      <c r="G62" s="15">
        <f>VLOOKUP(A62,Table1[],2,0)</f>
        <v>0</v>
      </c>
    </row>
    <row r="63" spans="1:7">
      <c r="A63" s="15" t="s">
        <v>532</v>
      </c>
      <c r="B63" s="15" t="s">
        <v>130</v>
      </c>
      <c r="C63" s="101">
        <v>537</v>
      </c>
      <c r="D63" s="107">
        <v>-5.1236749116607777E-2</v>
      </c>
      <c r="E63" s="15">
        <v>150</v>
      </c>
      <c r="F63" s="265">
        <v>-2.5974025974025976E-2</v>
      </c>
      <c r="G63" s="15">
        <f>VLOOKUP(A63,Table1[],2,0)</f>
        <v>0</v>
      </c>
    </row>
    <row r="64" spans="1:7" ht="15" customHeight="1">
      <c r="A64" s="15" t="s">
        <v>85</v>
      </c>
      <c r="B64" s="15" t="s">
        <v>85</v>
      </c>
      <c r="C64" s="101">
        <v>1486</v>
      </c>
      <c r="D64" s="107">
        <v>-2.0147750167897917E-3</v>
      </c>
      <c r="E64" s="15">
        <v>67</v>
      </c>
      <c r="F64" s="265">
        <v>-0.27956989247311825</v>
      </c>
      <c r="G64" s="15">
        <f>VLOOKUP(A64,Table1[],2,0)</f>
        <v>7</v>
      </c>
    </row>
    <row r="65" spans="1:7" ht="15" customHeight="1">
      <c r="A65" s="15" t="s">
        <v>200</v>
      </c>
      <c r="B65" s="15" t="s">
        <v>200</v>
      </c>
      <c r="C65" s="101">
        <v>341</v>
      </c>
      <c r="D65" s="107">
        <v>-3.125E-2</v>
      </c>
      <c r="E65" s="15">
        <v>17</v>
      </c>
      <c r="F65" s="265">
        <v>-0.15</v>
      </c>
      <c r="G65" s="15">
        <f>VLOOKUP(A65,Table1[],2,0)</f>
        <v>0</v>
      </c>
    </row>
    <row r="66" spans="1:7" ht="15" customHeight="1">
      <c r="A66" s="15" t="s">
        <v>36</v>
      </c>
      <c r="B66" s="15" t="s">
        <v>36</v>
      </c>
      <c r="C66" s="101">
        <v>266</v>
      </c>
      <c r="D66" s="107">
        <v>0.17699115044247787</v>
      </c>
      <c r="E66" s="15">
        <v>13</v>
      </c>
      <c r="F66" s="265">
        <v>0.44444444444444442</v>
      </c>
      <c r="G66" s="15">
        <f>VLOOKUP(A66,Table1[],2,0)</f>
        <v>0</v>
      </c>
    </row>
    <row r="67" spans="1:7" ht="15" customHeight="1">
      <c r="A67" s="15" t="s">
        <v>340</v>
      </c>
      <c r="B67" s="15" t="s">
        <v>340</v>
      </c>
      <c r="C67" s="101">
        <v>7313</v>
      </c>
      <c r="D67" s="107">
        <v>4.8090134652377025E-3</v>
      </c>
      <c r="E67" s="15">
        <v>582</v>
      </c>
      <c r="F67" s="265">
        <v>4.4883303411131059E-2</v>
      </c>
      <c r="G67" s="15">
        <f>VLOOKUP(A67,Table1[],2,0)</f>
        <v>28</v>
      </c>
    </row>
    <row r="68" spans="1:7" ht="15" customHeight="1">
      <c r="A68" s="15" t="s">
        <v>341</v>
      </c>
      <c r="B68" s="15" t="s">
        <v>341</v>
      </c>
      <c r="C68" s="101">
        <v>1717</v>
      </c>
      <c r="D68" s="107">
        <v>-9.5839915745129012E-2</v>
      </c>
      <c r="E68" s="15">
        <v>343</v>
      </c>
      <c r="F68" s="265">
        <v>-9.7368421052631576E-2</v>
      </c>
      <c r="G68" s="15">
        <f>VLOOKUP(A68,Table1[],2,0)</f>
        <v>8</v>
      </c>
    </row>
    <row r="69" spans="1:7">
      <c r="A69" s="15" t="s">
        <v>158</v>
      </c>
      <c r="B69" s="15" t="s">
        <v>158</v>
      </c>
      <c r="C69" s="101">
        <v>2606</v>
      </c>
      <c r="D69" s="107">
        <v>1.5984405458089667E-2</v>
      </c>
      <c r="E69" s="15">
        <v>163</v>
      </c>
      <c r="F69" s="265">
        <v>-4.6783625730994149E-2</v>
      </c>
      <c r="G69" s="15">
        <f>VLOOKUP(A69,Table1[],2,0)</f>
        <v>4</v>
      </c>
    </row>
    <row r="70" spans="1:7" ht="15" customHeight="1">
      <c r="A70" s="15" t="s">
        <v>389</v>
      </c>
      <c r="B70" s="15" t="s">
        <v>389</v>
      </c>
      <c r="C70" s="101">
        <v>1386</v>
      </c>
      <c r="D70" s="107">
        <v>-5.0034270047978065E-2</v>
      </c>
      <c r="E70" s="15">
        <v>24</v>
      </c>
      <c r="F70" s="265">
        <v>-0.14285714285714285</v>
      </c>
      <c r="G70" s="15">
        <f>VLOOKUP(A70,Table1[],2,0)</f>
        <v>0</v>
      </c>
    </row>
    <row r="71" spans="1:7">
      <c r="A71" s="15" t="s">
        <v>429</v>
      </c>
      <c r="B71" s="15" t="s">
        <v>429</v>
      </c>
      <c r="C71" s="101">
        <v>636</v>
      </c>
      <c r="D71" s="107">
        <v>-9.012875536480687E-2</v>
      </c>
      <c r="E71" s="15">
        <v>71</v>
      </c>
      <c r="F71" s="265">
        <v>4.4117647058823532E-2</v>
      </c>
      <c r="G71" s="15">
        <f>VLOOKUP(A71,Table1[],2,0)</f>
        <v>0</v>
      </c>
    </row>
    <row r="72" spans="1:7" ht="15" customHeight="1">
      <c r="A72" s="15" t="s">
        <v>264</v>
      </c>
      <c r="B72" s="15" t="s">
        <v>264</v>
      </c>
      <c r="C72" s="101">
        <v>436</v>
      </c>
      <c r="D72" s="107">
        <v>-8.0168776371308023E-2</v>
      </c>
      <c r="E72" s="15">
        <v>10</v>
      </c>
      <c r="F72" s="265">
        <v>-0.33333333333333331</v>
      </c>
      <c r="G72" s="15">
        <f>VLOOKUP(A72,Table1[],2,0)</f>
        <v>0</v>
      </c>
    </row>
    <row r="73" spans="1:7" ht="15" customHeight="1">
      <c r="A73" s="15" t="s">
        <v>132</v>
      </c>
      <c r="B73" s="15" t="s">
        <v>132</v>
      </c>
      <c r="C73" s="101">
        <v>2302</v>
      </c>
      <c r="D73" s="107">
        <v>-0.18800705467372134</v>
      </c>
      <c r="E73" s="15">
        <v>14</v>
      </c>
      <c r="F73" s="265">
        <v>-0.22222222222222221</v>
      </c>
      <c r="G73" s="15">
        <f>VLOOKUP(A73,Table1[],2,0)</f>
        <v>0</v>
      </c>
    </row>
    <row r="74" spans="1:7" ht="15" customHeight="1">
      <c r="A74" s="15" t="s">
        <v>86</v>
      </c>
      <c r="B74" s="15" t="s">
        <v>86</v>
      </c>
      <c r="C74" s="101">
        <v>1564</v>
      </c>
      <c r="D74" s="107">
        <v>1.1642949547218629E-2</v>
      </c>
      <c r="E74" s="15">
        <v>104</v>
      </c>
      <c r="F74" s="265">
        <v>-0.12605042016806722</v>
      </c>
      <c r="G74" s="15">
        <f>VLOOKUP(A74,Table1[],2,0)</f>
        <v>8</v>
      </c>
    </row>
    <row r="75" spans="1:7" ht="15" customHeight="1">
      <c r="A75" s="15" t="s">
        <v>160</v>
      </c>
      <c r="B75" s="15" t="s">
        <v>160</v>
      </c>
      <c r="C75" s="101">
        <v>543</v>
      </c>
      <c r="D75" s="107">
        <v>-0.13120000000000001</v>
      </c>
      <c r="E75" s="15">
        <v>47</v>
      </c>
      <c r="F75" s="265">
        <v>-0.3188405797101449</v>
      </c>
      <c r="G75" s="15">
        <f>VLOOKUP(A75,Table1[],2,0)</f>
        <v>1</v>
      </c>
    </row>
    <row r="76" spans="1:7" ht="15" customHeight="1">
      <c r="A76" s="15" t="s">
        <v>265</v>
      </c>
      <c r="B76" s="15" t="s">
        <v>265</v>
      </c>
      <c r="C76" s="101">
        <v>657</v>
      </c>
      <c r="D76" s="107">
        <v>-1.2030075187969926E-2</v>
      </c>
      <c r="E76" s="15">
        <v>7</v>
      </c>
      <c r="F76" s="265">
        <v>-0.125</v>
      </c>
      <c r="G76" s="15">
        <f>VLOOKUP(A76,Table1[],2,0)</f>
        <v>0</v>
      </c>
    </row>
    <row r="77" spans="1:7">
      <c r="A77" s="15" t="s">
        <v>709</v>
      </c>
      <c r="B77" s="15" t="s">
        <v>709</v>
      </c>
      <c r="C77" s="101">
        <v>520</v>
      </c>
      <c r="D77" s="107">
        <v>-5.7971014492753624E-2</v>
      </c>
      <c r="E77" s="15">
        <v>68</v>
      </c>
      <c r="F77" s="265">
        <v>0</v>
      </c>
      <c r="G77" s="15">
        <f>VLOOKUP(A77,Table1[],2,0)</f>
        <v>0</v>
      </c>
    </row>
    <row r="78" spans="1:7" ht="15" customHeight="1">
      <c r="A78" s="15" t="s">
        <v>37</v>
      </c>
      <c r="B78" s="15" t="s">
        <v>37</v>
      </c>
      <c r="C78" s="101">
        <v>861</v>
      </c>
      <c r="D78" s="107">
        <v>-2.3809523809523808E-2</v>
      </c>
      <c r="E78" s="15">
        <v>97</v>
      </c>
      <c r="F78" s="265">
        <v>-6.7307692307692304E-2</v>
      </c>
      <c r="G78" s="15">
        <f>VLOOKUP(A78,Table1[],2,0)</f>
        <v>2</v>
      </c>
    </row>
    <row r="79" spans="1:7">
      <c r="A79" s="15" t="s">
        <v>542</v>
      </c>
      <c r="B79" s="15" t="s">
        <v>30</v>
      </c>
      <c r="C79" s="101">
        <v>1141</v>
      </c>
      <c r="D79" s="107">
        <v>-3.1409168081494056E-2</v>
      </c>
      <c r="E79" s="15">
        <v>40</v>
      </c>
      <c r="F79" s="265">
        <v>-0.13043478260869565</v>
      </c>
      <c r="G79" s="15">
        <f>VLOOKUP(A79,Table1[],2,0)</f>
        <v>0</v>
      </c>
    </row>
    <row r="80" spans="1:7" ht="15" customHeight="1">
      <c r="A80" s="15" t="s">
        <v>38</v>
      </c>
      <c r="B80" s="15" t="s">
        <v>38</v>
      </c>
      <c r="C80" s="101">
        <v>686</v>
      </c>
      <c r="D80" s="107">
        <v>-2.8328611898016998E-2</v>
      </c>
      <c r="E80" s="15">
        <v>63</v>
      </c>
      <c r="F80" s="265">
        <v>-3.0769230769230771E-2</v>
      </c>
      <c r="G80" s="15">
        <f>VLOOKUP(A80,Table1[],2,0)</f>
        <v>3</v>
      </c>
    </row>
    <row r="81" spans="1:7" ht="15" customHeight="1">
      <c r="A81" s="15" t="s">
        <v>431</v>
      </c>
      <c r="B81" s="15" t="s">
        <v>431</v>
      </c>
      <c r="C81" s="101">
        <v>1332</v>
      </c>
      <c r="D81" s="107">
        <v>2.4615384615384615E-2</v>
      </c>
      <c r="E81" s="15">
        <v>52</v>
      </c>
      <c r="F81" s="265">
        <v>0.18181818181818182</v>
      </c>
      <c r="G81" s="15">
        <f>VLOOKUP(A81,Table1[],2,0)</f>
        <v>0</v>
      </c>
    </row>
    <row r="82" spans="1:7" ht="15" customHeight="1">
      <c r="A82" s="15" t="s">
        <v>266</v>
      </c>
      <c r="B82" s="15" t="s">
        <v>266</v>
      </c>
      <c r="C82" s="101">
        <v>1023</v>
      </c>
      <c r="D82" s="107">
        <v>-4.5708955223880597E-2</v>
      </c>
      <c r="E82" s="15">
        <v>99</v>
      </c>
      <c r="F82" s="265">
        <v>-6.6037735849056603E-2</v>
      </c>
      <c r="G82" s="15">
        <f>VLOOKUP(A82,Table1[],2,0)</f>
        <v>5</v>
      </c>
    </row>
    <row r="83" spans="1:7" ht="15" customHeight="1">
      <c r="A83" s="15" t="s">
        <v>391</v>
      </c>
      <c r="B83" s="15" t="s">
        <v>391</v>
      </c>
      <c r="C83" s="101">
        <v>892</v>
      </c>
      <c r="D83" s="107">
        <v>-0.32373009855951479</v>
      </c>
      <c r="E83" s="15">
        <v>4</v>
      </c>
      <c r="F83" s="265">
        <v>-0.8</v>
      </c>
      <c r="G83" s="15">
        <f>VLOOKUP(A83,Table1[],2,0)</f>
        <v>0</v>
      </c>
    </row>
    <row r="84" spans="1:7" ht="15" customHeight="1">
      <c r="A84" s="15" t="s">
        <v>133</v>
      </c>
      <c r="B84" s="15" t="s">
        <v>133</v>
      </c>
      <c r="C84" s="101">
        <v>2443</v>
      </c>
      <c r="D84" s="107">
        <v>-0.11963963963963964</v>
      </c>
      <c r="E84" s="15">
        <v>49</v>
      </c>
      <c r="F84" s="265">
        <v>0.32432432432432434</v>
      </c>
      <c r="G84" s="15">
        <f>VLOOKUP(A84,Table1[],2,0)</f>
        <v>0</v>
      </c>
    </row>
    <row r="85" spans="1:7" ht="15" customHeight="1">
      <c r="A85" s="15" t="s">
        <v>87</v>
      </c>
      <c r="B85" s="15" t="s">
        <v>87</v>
      </c>
      <c r="C85" s="101">
        <v>1204</v>
      </c>
      <c r="D85" s="107">
        <v>4.878048780487805E-2</v>
      </c>
      <c r="E85" s="15">
        <v>55</v>
      </c>
      <c r="F85" s="265">
        <v>-0.17910447761194029</v>
      </c>
      <c r="G85" s="15">
        <f>VLOOKUP(A85,Table1[],2,0)</f>
        <v>0</v>
      </c>
    </row>
    <row r="86" spans="1:7" ht="15" customHeight="1">
      <c r="A86" s="15" t="s">
        <v>343</v>
      </c>
      <c r="B86" s="15" t="s">
        <v>343</v>
      </c>
      <c r="C86" s="101">
        <v>1937</v>
      </c>
      <c r="D86" s="107">
        <v>-2.5163563160543533E-2</v>
      </c>
      <c r="E86" s="15">
        <v>230</v>
      </c>
      <c r="F86" s="265">
        <v>5.5045871559633031E-2</v>
      </c>
      <c r="G86" s="15">
        <f>VLOOKUP(A86,Table1[],2,0)</f>
        <v>7</v>
      </c>
    </row>
    <row r="87" spans="1:7" ht="15" customHeight="1">
      <c r="A87" s="15" t="s">
        <v>344</v>
      </c>
      <c r="B87" s="15" t="s">
        <v>344</v>
      </c>
      <c r="C87" s="101">
        <v>1014</v>
      </c>
      <c r="D87" s="107">
        <v>2.8397565922920892E-2</v>
      </c>
      <c r="E87" s="15">
        <v>52</v>
      </c>
      <c r="F87" s="265">
        <v>0.23809523809523808</v>
      </c>
      <c r="G87" s="15">
        <f>VLOOKUP(A87,Table1[],2,0)</f>
        <v>2</v>
      </c>
    </row>
    <row r="88" spans="1:7" ht="15" customHeight="1">
      <c r="A88" s="15" t="s">
        <v>267</v>
      </c>
      <c r="B88" s="15" t="s">
        <v>267</v>
      </c>
      <c r="C88" s="101">
        <v>857</v>
      </c>
      <c r="D88" s="107">
        <v>-9.9789915966386561E-2</v>
      </c>
      <c r="E88" s="15">
        <v>45</v>
      </c>
      <c r="F88" s="265">
        <v>-0.25</v>
      </c>
      <c r="G88" s="15">
        <f>VLOOKUP(A88,Table1[],2,0)</f>
        <v>1</v>
      </c>
    </row>
    <row r="89" spans="1:7" ht="15" customHeight="1">
      <c r="A89" s="15" t="s">
        <v>88</v>
      </c>
      <c r="B89" s="15" t="s">
        <v>88</v>
      </c>
      <c r="C89" s="101">
        <v>1946</v>
      </c>
      <c r="D89" s="107">
        <v>-1.7667844522968199E-2</v>
      </c>
      <c r="E89" s="15">
        <v>224</v>
      </c>
      <c r="F89" s="265">
        <v>-0.17037037037037037</v>
      </c>
      <c r="G89" s="15">
        <f>VLOOKUP(A89,Table1[],2,0)</f>
        <v>30</v>
      </c>
    </row>
    <row r="90" spans="1:7" ht="15" customHeight="1">
      <c r="A90" s="15" t="s">
        <v>39</v>
      </c>
      <c r="B90" s="15" t="s">
        <v>39</v>
      </c>
      <c r="C90" s="101">
        <v>1231</v>
      </c>
      <c r="D90" s="107">
        <v>-0.11756272401433691</v>
      </c>
      <c r="E90" s="15">
        <v>43</v>
      </c>
      <c r="F90" s="265">
        <v>0</v>
      </c>
      <c r="G90" s="15">
        <f>VLOOKUP(A90,Table1[],2,0)</f>
        <v>9</v>
      </c>
    </row>
    <row r="91" spans="1:7" ht="15" customHeight="1">
      <c r="A91" s="15" t="s">
        <v>40</v>
      </c>
      <c r="B91" s="15" t="s">
        <v>40</v>
      </c>
      <c r="C91" s="101">
        <v>782</v>
      </c>
      <c r="D91" s="107">
        <v>-6.0096153846153848E-2</v>
      </c>
      <c r="E91" s="15">
        <v>105</v>
      </c>
      <c r="F91" s="265">
        <v>8.247422680412371E-2</v>
      </c>
      <c r="G91" s="15">
        <f>VLOOKUP(A91,Table1[],2,0)</f>
        <v>2</v>
      </c>
    </row>
    <row r="92" spans="1:7" ht="15" customHeight="1">
      <c r="A92" s="15" t="s">
        <v>682</v>
      </c>
      <c r="B92" s="15" t="s">
        <v>432</v>
      </c>
      <c r="C92" s="101">
        <v>2837</v>
      </c>
      <c r="D92" s="107">
        <v>9.9679601281594879E-3</v>
      </c>
      <c r="E92" s="15">
        <v>162</v>
      </c>
      <c r="F92" s="265">
        <v>0.33884297520661155</v>
      </c>
      <c r="G92" s="15">
        <f>VLOOKUP(A92,Table1[],2,0)</f>
        <v>2</v>
      </c>
    </row>
    <row r="93" spans="1:7" ht="15" customHeight="1">
      <c r="A93" s="15" t="s">
        <v>392</v>
      </c>
      <c r="B93" s="15" t="s">
        <v>392</v>
      </c>
      <c r="C93" s="101">
        <v>914</v>
      </c>
      <c r="D93" s="107">
        <v>-9.7508125677139759E-3</v>
      </c>
      <c r="E93" s="15">
        <v>66</v>
      </c>
      <c r="F93" s="265">
        <v>-8.3333333333333329E-2</v>
      </c>
      <c r="G93" s="15">
        <f>VLOOKUP(A93,Table1[],2,0)</f>
        <v>0</v>
      </c>
    </row>
    <row r="94" spans="1:7" ht="15" customHeight="1">
      <c r="A94" s="15" t="s">
        <v>269</v>
      </c>
      <c r="B94" s="15" t="s">
        <v>269</v>
      </c>
      <c r="C94" s="101">
        <v>566</v>
      </c>
      <c r="D94" s="107">
        <v>1.4336917562724014E-2</v>
      </c>
      <c r="E94" s="15">
        <v>15</v>
      </c>
      <c r="F94" s="265">
        <v>-0.25</v>
      </c>
      <c r="G94" s="15">
        <f>VLOOKUP(A94,Table1[],2,0)</f>
        <v>0</v>
      </c>
    </row>
    <row r="95" spans="1:7" ht="15" customHeight="1">
      <c r="A95" s="15" t="s">
        <v>270</v>
      </c>
      <c r="B95" s="15" t="s">
        <v>270</v>
      </c>
      <c r="C95" s="101">
        <v>857</v>
      </c>
      <c r="D95" s="107">
        <v>-4.777777777777778E-2</v>
      </c>
      <c r="E95" s="15">
        <v>21</v>
      </c>
      <c r="F95" s="265">
        <v>-8.6956521739130432E-2</v>
      </c>
      <c r="G95" s="15">
        <f>VLOOKUP(A95,Table1[],2,0)</f>
        <v>2</v>
      </c>
    </row>
    <row r="96" spans="1:7">
      <c r="A96" s="102" t="s">
        <v>547</v>
      </c>
      <c r="B96" s="102" t="s">
        <v>547</v>
      </c>
      <c r="C96" s="101">
        <v>46</v>
      </c>
      <c r="D96" s="107"/>
      <c r="E96" s="15">
        <v>1</v>
      </c>
      <c r="F96" s="265">
        <v>0</v>
      </c>
      <c r="G96" s="15">
        <v>0</v>
      </c>
    </row>
    <row r="97" spans="1:7" ht="15" customHeight="1">
      <c r="A97" s="15" t="s">
        <v>201</v>
      </c>
      <c r="B97" s="15" t="s">
        <v>201</v>
      </c>
      <c r="C97" s="101">
        <v>693</v>
      </c>
      <c r="D97" s="107">
        <v>7.9439252336448593E-2</v>
      </c>
      <c r="E97" s="15">
        <v>85</v>
      </c>
      <c r="F97" s="265">
        <v>3.6585365853658534E-2</v>
      </c>
      <c r="G97" s="15">
        <f>VLOOKUP(A97,Table1[],2,0)</f>
        <v>0</v>
      </c>
    </row>
    <row r="98" spans="1:7" ht="15" customHeight="1">
      <c r="A98" s="15" t="s">
        <v>272</v>
      </c>
      <c r="B98" s="15" t="s">
        <v>272</v>
      </c>
      <c r="C98" s="101">
        <v>1992</v>
      </c>
      <c r="D98" s="107">
        <v>-3.8145823273780785E-2</v>
      </c>
      <c r="E98" s="15">
        <v>32</v>
      </c>
      <c r="F98" s="265">
        <v>-0.31914893617021278</v>
      </c>
      <c r="G98" s="15">
        <f>VLOOKUP(A98,Table1[],2,0)</f>
        <v>9</v>
      </c>
    </row>
    <row r="99" spans="1:7" ht="15" customHeight="1">
      <c r="A99" s="15" t="s">
        <v>134</v>
      </c>
      <c r="B99" s="15" t="s">
        <v>134</v>
      </c>
      <c r="C99" s="101">
        <v>2195</v>
      </c>
      <c r="D99" s="107">
        <v>-2.4444444444444446E-2</v>
      </c>
      <c r="E99" s="15">
        <v>15</v>
      </c>
      <c r="F99" s="265">
        <v>-0.16666666666666666</v>
      </c>
      <c r="G99" s="15">
        <f>VLOOKUP(A99,Table1[],2,0)</f>
        <v>2</v>
      </c>
    </row>
    <row r="100" spans="1:7" ht="15" customHeight="1">
      <c r="A100" s="15" t="s">
        <v>89</v>
      </c>
      <c r="B100" s="15" t="s">
        <v>89</v>
      </c>
      <c r="C100" s="101">
        <v>1818</v>
      </c>
      <c r="D100" s="107">
        <v>-8.7241003271537627E-3</v>
      </c>
      <c r="E100" s="15">
        <v>112</v>
      </c>
      <c r="F100" s="265">
        <v>9.0090090090090089E-3</v>
      </c>
      <c r="G100" s="15">
        <f>VLOOKUP(A100,Table1[],2,0)</f>
        <v>0</v>
      </c>
    </row>
    <row r="101" spans="1:7" ht="15" customHeight="1">
      <c r="A101" s="15" t="s">
        <v>703</v>
      </c>
      <c r="B101" s="15" t="s">
        <v>273</v>
      </c>
      <c r="C101" s="101">
        <v>865</v>
      </c>
      <c r="D101" s="107">
        <v>-3.1354983202687571E-2</v>
      </c>
      <c r="E101" s="15">
        <v>37</v>
      </c>
      <c r="F101" s="265">
        <v>0</v>
      </c>
      <c r="G101" s="15">
        <f>VLOOKUP(A101,Table1[],2,0)</f>
        <v>0</v>
      </c>
    </row>
    <row r="102" spans="1:7" ht="15" customHeight="1">
      <c r="A102" s="15" t="s">
        <v>41</v>
      </c>
      <c r="B102" s="15" t="s">
        <v>41</v>
      </c>
      <c r="C102" s="101">
        <v>606</v>
      </c>
      <c r="D102" s="107">
        <v>-3.1948881789137379E-2</v>
      </c>
      <c r="E102" s="15">
        <v>8</v>
      </c>
      <c r="F102" s="265">
        <v>0</v>
      </c>
      <c r="G102" s="15">
        <f>VLOOKUP(A102,Table1[],2,0)</f>
        <v>0</v>
      </c>
    </row>
    <row r="103" spans="1:7" ht="15" customHeight="1">
      <c r="A103" s="15" t="s">
        <v>345</v>
      </c>
      <c r="B103" s="15" t="s">
        <v>345</v>
      </c>
      <c r="C103" s="101">
        <v>663</v>
      </c>
      <c r="D103" s="107">
        <v>-0.23967889908256881</v>
      </c>
      <c r="E103" s="15">
        <v>80</v>
      </c>
      <c r="F103" s="265">
        <v>-0.375</v>
      </c>
      <c r="G103" s="15">
        <f>VLOOKUP(A103,Table1[],2,0)</f>
        <v>0</v>
      </c>
    </row>
    <row r="104" spans="1:7" ht="15" customHeight="1">
      <c r="A104" s="15" t="s">
        <v>710</v>
      </c>
      <c r="B104" s="15" t="s">
        <v>710</v>
      </c>
      <c r="C104" s="101">
        <v>228</v>
      </c>
      <c r="D104" s="107">
        <v>-0.22448979591836735</v>
      </c>
      <c r="E104" s="15">
        <v>34</v>
      </c>
      <c r="F104" s="265">
        <v>0</v>
      </c>
      <c r="G104" s="15">
        <f>VLOOKUP(A104,Table1[],2,0)</f>
        <v>2</v>
      </c>
    </row>
    <row r="105" spans="1:7" ht="15" customHeight="1">
      <c r="A105" s="15" t="s">
        <v>274</v>
      </c>
      <c r="B105" s="15" t="s">
        <v>274</v>
      </c>
      <c r="C105" s="101">
        <v>945</v>
      </c>
      <c r="D105" s="107">
        <v>-0.11847014925373134</v>
      </c>
      <c r="E105" s="15">
        <v>32</v>
      </c>
      <c r="F105" s="265">
        <v>0.33333333333333331</v>
      </c>
      <c r="G105" s="15">
        <f>VLOOKUP(A105,Table1[],2,0)</f>
        <v>0</v>
      </c>
    </row>
    <row r="106" spans="1:7" ht="15" customHeight="1">
      <c r="A106" s="15" t="s">
        <v>90</v>
      </c>
      <c r="B106" s="15" t="s">
        <v>90</v>
      </c>
      <c r="C106" s="101">
        <v>869</v>
      </c>
      <c r="D106" s="107">
        <v>0.1141025641025641</v>
      </c>
      <c r="E106" s="15">
        <v>28</v>
      </c>
      <c r="F106" s="265">
        <v>-0.125</v>
      </c>
      <c r="G106" s="15">
        <f>VLOOKUP(A106,Table1[],2,0)</f>
        <v>2</v>
      </c>
    </row>
    <row r="107" spans="1:7">
      <c r="A107" s="62" t="s">
        <v>799</v>
      </c>
      <c r="B107" s="62" t="s">
        <v>799</v>
      </c>
      <c r="C107" s="101">
        <v>918</v>
      </c>
      <c r="D107" s="107">
        <v>0.18451612903225806</v>
      </c>
      <c r="E107" s="15">
        <v>56</v>
      </c>
      <c r="F107" s="265">
        <v>5.6603773584905662E-2</v>
      </c>
      <c r="G107" s="15">
        <f>VLOOKUP(A107,Table1[],2,0)</f>
        <v>3</v>
      </c>
    </row>
    <row r="108" spans="1:7" ht="15" customHeight="1">
      <c r="A108" s="15" t="s">
        <v>91</v>
      </c>
      <c r="B108" s="15" t="s">
        <v>91</v>
      </c>
      <c r="C108" s="101">
        <v>417</v>
      </c>
      <c r="D108" s="107">
        <v>-5.2272727272727269E-2</v>
      </c>
      <c r="E108" s="15">
        <v>22</v>
      </c>
      <c r="F108" s="265">
        <v>0</v>
      </c>
      <c r="G108" s="15">
        <f>VLOOKUP(A108,Table1[],2,0)</f>
        <v>0</v>
      </c>
    </row>
    <row r="109" spans="1:7" ht="15" customHeight="1">
      <c r="A109" s="15" t="s">
        <v>706</v>
      </c>
      <c r="B109" s="15" t="s">
        <v>346</v>
      </c>
      <c r="C109" s="101">
        <v>908</v>
      </c>
      <c r="D109" s="107">
        <v>-9.8146128680479828E-3</v>
      </c>
      <c r="E109" s="15">
        <v>50</v>
      </c>
      <c r="F109" s="265">
        <v>8.6956521739130432E-2</v>
      </c>
      <c r="G109" s="15">
        <f>VLOOKUP(A109,Table1[],2,0)</f>
        <v>0</v>
      </c>
    </row>
    <row r="110" spans="1:7" ht="15" customHeight="1">
      <c r="A110" s="15" t="s">
        <v>202</v>
      </c>
      <c r="B110" s="15" t="s">
        <v>202</v>
      </c>
      <c r="C110" s="101">
        <v>689</v>
      </c>
      <c r="D110" s="107">
        <v>4.2360060514372161E-2</v>
      </c>
      <c r="E110" s="15">
        <v>19</v>
      </c>
      <c r="F110" s="265">
        <v>0.26666666666666666</v>
      </c>
      <c r="G110" s="15">
        <f>VLOOKUP(A110,Table1[],2,0)</f>
        <v>2</v>
      </c>
    </row>
    <row r="111" spans="1:7" ht="15" customHeight="1">
      <c r="A111" s="15" t="s">
        <v>162</v>
      </c>
      <c r="B111" s="15" t="s">
        <v>162</v>
      </c>
      <c r="C111" s="101">
        <v>916</v>
      </c>
      <c r="D111" s="107">
        <v>0.10096153846153846</v>
      </c>
      <c r="E111" s="15">
        <v>30</v>
      </c>
      <c r="F111" s="265">
        <v>1.3076923076923077</v>
      </c>
      <c r="G111" s="15">
        <f>VLOOKUP(A111,Table1[],2,0)</f>
        <v>0</v>
      </c>
    </row>
    <row r="112" spans="1:7" ht="15" customHeight="1">
      <c r="A112" s="15" t="s">
        <v>42</v>
      </c>
      <c r="B112" s="15" t="s">
        <v>42</v>
      </c>
      <c r="C112" s="101">
        <v>639</v>
      </c>
      <c r="D112" s="107">
        <v>-4.7690014903129657E-2</v>
      </c>
      <c r="E112" s="15">
        <v>11</v>
      </c>
      <c r="F112" s="265">
        <v>-0.45</v>
      </c>
      <c r="G112" s="15">
        <f>VLOOKUP(A112,Table1[],2,0)</f>
        <v>1</v>
      </c>
    </row>
    <row r="113" spans="1:7" ht="15" customHeight="1">
      <c r="A113" s="15" t="s">
        <v>347</v>
      </c>
      <c r="B113" s="15" t="s">
        <v>347</v>
      </c>
      <c r="C113" s="101">
        <v>608</v>
      </c>
      <c r="D113" s="107">
        <v>-0.1239193083573487</v>
      </c>
      <c r="E113" s="15">
        <v>32</v>
      </c>
      <c r="F113" s="265">
        <v>-0.27272727272727271</v>
      </c>
      <c r="G113" s="15">
        <f>VLOOKUP(A113,Table1[],2,0)</f>
        <v>0</v>
      </c>
    </row>
    <row r="114" spans="1:7" ht="15" customHeight="1">
      <c r="A114" s="15" t="s">
        <v>275</v>
      </c>
      <c r="B114" s="15" t="s">
        <v>275</v>
      </c>
      <c r="C114" s="101">
        <v>324</v>
      </c>
      <c r="D114" s="107">
        <v>-0.11475409836065574</v>
      </c>
      <c r="E114" s="15">
        <v>12</v>
      </c>
      <c r="F114" s="265">
        <v>-0.4</v>
      </c>
      <c r="G114" s="15">
        <f>VLOOKUP(A114,Table1[],2,0)</f>
        <v>0</v>
      </c>
    </row>
    <row r="115" spans="1:7" ht="15" customHeight="1">
      <c r="A115" s="15" t="s">
        <v>276</v>
      </c>
      <c r="B115" s="15" t="s">
        <v>276</v>
      </c>
      <c r="C115" s="101">
        <v>698</v>
      </c>
      <c r="D115" s="107">
        <v>5.9180576631259481E-2</v>
      </c>
      <c r="E115" s="15">
        <v>26</v>
      </c>
      <c r="F115" s="265">
        <v>0.36842105263157893</v>
      </c>
      <c r="G115" s="15">
        <f>VLOOKUP(A115,Table1[],2,0)</f>
        <v>3</v>
      </c>
    </row>
    <row r="116" spans="1:7" ht="15" customHeight="1">
      <c r="A116" s="15" t="s">
        <v>92</v>
      </c>
      <c r="B116" s="15" t="s">
        <v>92</v>
      </c>
      <c r="C116" s="101">
        <v>624</v>
      </c>
      <c r="D116" s="107">
        <v>-4.5871559633027525E-2</v>
      </c>
      <c r="E116" s="15">
        <v>19</v>
      </c>
      <c r="F116" s="265">
        <v>-0.05</v>
      </c>
      <c r="G116" s="15">
        <f>VLOOKUP(A116,Table1[],2,0)</f>
        <v>0</v>
      </c>
    </row>
    <row r="117" spans="1:7" ht="15" customHeight="1">
      <c r="A117" s="15" t="s">
        <v>135</v>
      </c>
      <c r="B117" s="15" t="s">
        <v>135</v>
      </c>
      <c r="C117" s="101">
        <v>1693</v>
      </c>
      <c r="D117" s="107">
        <v>-7.0381231671554252E-3</v>
      </c>
      <c r="E117" s="15">
        <v>91</v>
      </c>
      <c r="F117" s="265">
        <v>-0.20175438596491227</v>
      </c>
      <c r="G117" s="15">
        <f>VLOOKUP(A117,Table1[],2,0)</f>
        <v>0</v>
      </c>
    </row>
    <row r="118" spans="1:7" ht="15" customHeight="1">
      <c r="A118" s="15" t="s">
        <v>277</v>
      </c>
      <c r="B118" s="15" t="s">
        <v>277</v>
      </c>
      <c r="C118" s="101">
        <v>1974</v>
      </c>
      <c r="D118" s="107">
        <v>-5.1873198847262249E-2</v>
      </c>
      <c r="E118" s="15">
        <v>115</v>
      </c>
      <c r="F118" s="265">
        <v>-0.12878787878787878</v>
      </c>
      <c r="G118" s="15">
        <f>VLOOKUP(A118,Table1[],2,0)</f>
        <v>4</v>
      </c>
    </row>
    <row r="119" spans="1:7" ht="15" customHeight="1">
      <c r="A119" s="15" t="s">
        <v>136</v>
      </c>
      <c r="B119" s="15" t="s">
        <v>136</v>
      </c>
      <c r="C119" s="101">
        <v>1822</v>
      </c>
      <c r="D119" s="107">
        <v>8.1947743467933487E-2</v>
      </c>
      <c r="E119" s="15">
        <v>62</v>
      </c>
      <c r="F119" s="265">
        <v>-0.22500000000000001</v>
      </c>
      <c r="G119" s="15">
        <f>VLOOKUP(A119,Table1[],2,0)</f>
        <v>6</v>
      </c>
    </row>
    <row r="120" spans="1:7" ht="15" customHeight="1">
      <c r="A120" s="15" t="s">
        <v>204</v>
      </c>
      <c r="B120" s="15" t="s">
        <v>204</v>
      </c>
      <c r="C120" s="101">
        <v>380</v>
      </c>
      <c r="D120" s="107">
        <v>-9.0909090909090912E-2</v>
      </c>
      <c r="E120" s="15">
        <v>14</v>
      </c>
      <c r="F120" s="265">
        <v>0</v>
      </c>
      <c r="G120" s="15">
        <f>VLOOKUP(A120,Table1[],2,0)</f>
        <v>0</v>
      </c>
    </row>
    <row r="121" spans="1:7" ht="15" customHeight="1">
      <c r="A121" s="15" t="s">
        <v>433</v>
      </c>
      <c r="B121" s="15" t="s">
        <v>433</v>
      </c>
      <c r="C121" s="101">
        <v>1123</v>
      </c>
      <c r="D121" s="107">
        <v>-5.6302521008403363E-2</v>
      </c>
      <c r="E121" s="15">
        <v>85</v>
      </c>
      <c r="F121" s="265">
        <v>-0.15841584158415842</v>
      </c>
      <c r="G121" s="15">
        <f>VLOOKUP(A121,Table1[],2,0)</f>
        <v>0</v>
      </c>
    </row>
    <row r="122" spans="1:7" ht="15" customHeight="1">
      <c r="A122" s="15" t="s">
        <v>137</v>
      </c>
      <c r="B122" s="15" t="s">
        <v>137</v>
      </c>
      <c r="C122" s="101">
        <v>2130</v>
      </c>
      <c r="D122" s="107">
        <v>-0.15643564356435644</v>
      </c>
      <c r="E122" s="15">
        <v>47</v>
      </c>
      <c r="F122" s="265">
        <v>-7.8431372549019607E-2</v>
      </c>
      <c r="G122" s="15">
        <f>VLOOKUP(A122,Table1[],2,0)</f>
        <v>9</v>
      </c>
    </row>
    <row r="123" spans="1:7" ht="15" customHeight="1">
      <c r="A123" s="15" t="s">
        <v>43</v>
      </c>
      <c r="B123" s="15" t="s">
        <v>43</v>
      </c>
      <c r="C123" s="101">
        <v>1140</v>
      </c>
      <c r="D123" s="107">
        <v>5.7513914656771803E-2</v>
      </c>
      <c r="E123" s="15">
        <v>102</v>
      </c>
      <c r="F123" s="265">
        <v>5.1546391752577317E-2</v>
      </c>
      <c r="G123" s="15">
        <f>VLOOKUP(A123,Table1[],2,0)</f>
        <v>5</v>
      </c>
    </row>
    <row r="124" spans="1:7" ht="15" customHeight="1">
      <c r="A124" s="15" t="s">
        <v>138</v>
      </c>
      <c r="B124" s="15" t="s">
        <v>138</v>
      </c>
      <c r="C124" s="101">
        <v>1811</v>
      </c>
      <c r="D124" s="107">
        <v>-0.19511111111111112</v>
      </c>
      <c r="E124" s="15">
        <v>30</v>
      </c>
      <c r="F124" s="265">
        <v>-0.30232558139534882</v>
      </c>
      <c r="G124" s="15">
        <f>VLOOKUP(A124,Table1[],2,0)</f>
        <v>0</v>
      </c>
    </row>
    <row r="125" spans="1:7" ht="15" customHeight="1">
      <c r="A125" s="15" t="s">
        <v>93</v>
      </c>
      <c r="B125" s="15" t="s">
        <v>93</v>
      </c>
      <c r="C125" s="101">
        <v>329</v>
      </c>
      <c r="D125" s="107">
        <v>3.4591194968553458E-2</v>
      </c>
      <c r="E125" s="15">
        <v>7</v>
      </c>
      <c r="F125" s="265">
        <v>-0.66666666666666663</v>
      </c>
      <c r="G125" s="15">
        <f>VLOOKUP(A125,Table1[],2,0)</f>
        <v>0</v>
      </c>
    </row>
    <row r="126" spans="1:7" ht="15" customHeight="1">
      <c r="A126" s="15" t="s">
        <v>434</v>
      </c>
      <c r="B126" s="15" t="s">
        <v>434</v>
      </c>
      <c r="C126" s="101">
        <v>2209</v>
      </c>
      <c r="D126" s="107">
        <v>1.8441678192715538E-2</v>
      </c>
      <c r="E126" s="15">
        <v>127</v>
      </c>
      <c r="F126" s="265">
        <v>-7.8125E-3</v>
      </c>
      <c r="G126" s="15">
        <f>VLOOKUP(A126,Table1[],2,0)</f>
        <v>8</v>
      </c>
    </row>
    <row r="127" spans="1:7" ht="15" customHeight="1">
      <c r="A127" s="15" t="s">
        <v>139</v>
      </c>
      <c r="B127" s="15" t="s">
        <v>139</v>
      </c>
      <c r="C127" s="101">
        <v>2058</v>
      </c>
      <c r="D127" s="107">
        <v>-1.8129770992366411E-2</v>
      </c>
      <c r="E127" s="15">
        <v>29</v>
      </c>
      <c r="F127" s="265">
        <v>-3.3333333333333333E-2</v>
      </c>
      <c r="G127" s="15">
        <f>VLOOKUP(A127,Table1[],2,0)</f>
        <v>0</v>
      </c>
    </row>
    <row r="128" spans="1:7" ht="15" customHeight="1">
      <c r="A128" s="15" t="s">
        <v>278</v>
      </c>
      <c r="B128" s="15" t="s">
        <v>278</v>
      </c>
      <c r="C128" s="101">
        <v>1095</v>
      </c>
      <c r="D128" s="107">
        <v>-3.7785588752196834E-2</v>
      </c>
      <c r="E128" s="15">
        <v>93</v>
      </c>
      <c r="F128" s="265">
        <v>0.14814814814814814</v>
      </c>
      <c r="G128" s="15">
        <f>VLOOKUP(A128,Table1[],2,0)</f>
        <v>7</v>
      </c>
    </row>
    <row r="129" spans="1:7" ht="15" customHeight="1">
      <c r="A129" s="15" t="s">
        <v>164</v>
      </c>
      <c r="B129" s="15" t="s">
        <v>164</v>
      </c>
      <c r="C129" s="101">
        <v>418</v>
      </c>
      <c r="D129" s="107">
        <v>2.2004889975550123E-2</v>
      </c>
      <c r="E129" s="15">
        <v>11</v>
      </c>
      <c r="F129" s="265">
        <v>2.6666666666666665</v>
      </c>
      <c r="G129" s="15">
        <f>VLOOKUP(A129,Table1[],2,0)</f>
        <v>2</v>
      </c>
    </row>
    <row r="130" spans="1:7" ht="15" customHeight="1">
      <c r="A130" s="15" t="s">
        <v>279</v>
      </c>
      <c r="B130" s="15" t="s">
        <v>279</v>
      </c>
      <c r="C130" s="101">
        <v>664</v>
      </c>
      <c r="D130" s="107">
        <v>0.16083916083916083</v>
      </c>
      <c r="E130" s="15">
        <v>66</v>
      </c>
      <c r="F130" s="265">
        <v>0.11864406779661017</v>
      </c>
      <c r="G130" s="15">
        <f>VLOOKUP(A130,Table1[],2,0)</f>
        <v>2</v>
      </c>
    </row>
    <row r="131" spans="1:7" ht="15" customHeight="1">
      <c r="A131" s="15" t="s">
        <v>280</v>
      </c>
      <c r="B131" s="15" t="s">
        <v>280</v>
      </c>
      <c r="C131" s="101">
        <v>705</v>
      </c>
      <c r="D131" s="107">
        <v>-9.9616858237547887E-2</v>
      </c>
      <c r="E131" s="15">
        <v>25</v>
      </c>
      <c r="F131" s="265">
        <v>0.19047619047619047</v>
      </c>
      <c r="G131" s="15">
        <f>VLOOKUP(A131,Table1[],2,0)</f>
        <v>1</v>
      </c>
    </row>
    <row r="132" spans="1:7" ht="15" customHeight="1">
      <c r="A132" s="15" t="s">
        <v>140</v>
      </c>
      <c r="B132" s="15" t="s">
        <v>140</v>
      </c>
      <c r="C132" s="101">
        <v>1749</v>
      </c>
      <c r="D132" s="107">
        <v>-0.10030864197530864</v>
      </c>
      <c r="E132" s="15">
        <v>7</v>
      </c>
      <c r="F132" s="265">
        <v>-0.46153846153846156</v>
      </c>
      <c r="G132" s="15">
        <f>VLOOKUP(A132,Table1[],2,0)</f>
        <v>0</v>
      </c>
    </row>
    <row r="133" spans="1:7">
      <c r="A133" s="15" t="s">
        <v>538</v>
      </c>
      <c r="B133" s="15" t="s">
        <v>387</v>
      </c>
      <c r="C133" s="101">
        <v>2159</v>
      </c>
      <c r="D133" s="107">
        <v>2.8585040495474036E-2</v>
      </c>
      <c r="E133" s="15">
        <v>259</v>
      </c>
      <c r="F133" s="265">
        <v>0.11637931034482758</v>
      </c>
      <c r="G133" s="15">
        <f>VLOOKUP(A133,Table1[],2,0)</f>
        <v>0</v>
      </c>
    </row>
    <row r="134" spans="1:7" ht="15" customHeight="1">
      <c r="A134" s="15" t="s">
        <v>94</v>
      </c>
      <c r="B134" s="15" t="s">
        <v>94</v>
      </c>
      <c r="C134" s="101">
        <v>1111</v>
      </c>
      <c r="D134" s="107">
        <v>-6.9514237855946404E-2</v>
      </c>
      <c r="E134" s="15">
        <v>16</v>
      </c>
      <c r="F134" s="265">
        <v>-0.27272727272727271</v>
      </c>
      <c r="G134" s="15">
        <f>VLOOKUP(A134,Table1[],2,0)</f>
        <v>0</v>
      </c>
    </row>
    <row r="135" spans="1:7" ht="15" customHeight="1">
      <c r="A135" s="15" t="s">
        <v>44</v>
      </c>
      <c r="B135" s="15" t="s">
        <v>44</v>
      </c>
      <c r="C135" s="101">
        <v>531</v>
      </c>
      <c r="D135" s="107">
        <v>-3.7523452157598499E-3</v>
      </c>
      <c r="E135" s="15">
        <v>24</v>
      </c>
      <c r="F135" s="265">
        <v>0</v>
      </c>
      <c r="G135" s="15">
        <f>VLOOKUP(A135,Table1[],2,0)</f>
        <v>3</v>
      </c>
    </row>
    <row r="136" spans="1:7" ht="15" customHeight="1">
      <c r="A136" s="15" t="s">
        <v>141</v>
      </c>
      <c r="B136" s="15" t="s">
        <v>141</v>
      </c>
      <c r="C136" s="101">
        <v>2641</v>
      </c>
      <c r="D136" s="107">
        <v>7.1834415584415584E-2</v>
      </c>
      <c r="E136" s="15">
        <v>47</v>
      </c>
      <c r="F136" s="265">
        <v>0.30555555555555558</v>
      </c>
      <c r="G136" s="15">
        <f>VLOOKUP(A136,Table1[],2,0)</f>
        <v>0</v>
      </c>
    </row>
    <row r="137" spans="1:7" ht="15" customHeight="1">
      <c r="A137" s="15" t="s">
        <v>687</v>
      </c>
      <c r="B137" s="15" t="s">
        <v>45</v>
      </c>
      <c r="C137" s="101">
        <v>851</v>
      </c>
      <c r="D137" s="107">
        <v>2.283653846153846E-2</v>
      </c>
      <c r="E137" s="15">
        <v>12</v>
      </c>
      <c r="F137" s="265">
        <v>-0.33333333333333331</v>
      </c>
      <c r="G137" s="15">
        <f>VLOOKUP(A137,Table1[],2,0)</f>
        <v>0</v>
      </c>
    </row>
    <row r="138" spans="1:7" ht="15" customHeight="1">
      <c r="A138" s="15" t="s">
        <v>281</v>
      </c>
      <c r="B138" s="15" t="s">
        <v>281</v>
      </c>
      <c r="C138" s="101">
        <v>1646</v>
      </c>
      <c r="D138" s="107">
        <v>-7.6836791923724057E-2</v>
      </c>
      <c r="E138" s="15">
        <v>126</v>
      </c>
      <c r="F138" s="265">
        <v>8.0000000000000002E-3</v>
      </c>
      <c r="G138" s="15">
        <f>VLOOKUP(A138,Table1[],2,0)</f>
        <v>4</v>
      </c>
    </row>
    <row r="139" spans="1:7" ht="15" customHeight="1">
      <c r="A139" s="15" t="s">
        <v>142</v>
      </c>
      <c r="B139" s="15" t="s">
        <v>142</v>
      </c>
      <c r="C139" s="101">
        <v>2041</v>
      </c>
      <c r="D139" s="107">
        <v>-3.9981185324553151E-2</v>
      </c>
      <c r="E139" s="15">
        <v>46</v>
      </c>
      <c r="F139" s="265">
        <v>-0.28125</v>
      </c>
      <c r="G139" s="15">
        <f>VLOOKUP(A139,Table1[],2,0)</f>
        <v>3</v>
      </c>
    </row>
    <row r="140" spans="1:7" ht="15" customHeight="1">
      <c r="A140" s="15" t="s">
        <v>95</v>
      </c>
      <c r="B140" s="15" t="s">
        <v>95</v>
      </c>
      <c r="C140" s="101">
        <v>1343</v>
      </c>
      <c r="D140" s="107">
        <v>-9.7446236559139782E-2</v>
      </c>
      <c r="E140" s="15">
        <v>122</v>
      </c>
      <c r="F140" s="265">
        <v>7.0175438596491224E-2</v>
      </c>
      <c r="G140" s="15">
        <f>VLOOKUP(A140,Table1[],2,0)</f>
        <v>1</v>
      </c>
    </row>
    <row r="141" spans="1:7" ht="15" customHeight="1">
      <c r="A141" s="15" t="s">
        <v>205</v>
      </c>
      <c r="B141" s="15" t="s">
        <v>205</v>
      </c>
      <c r="C141" s="101">
        <v>315</v>
      </c>
      <c r="D141" s="107">
        <v>3.9603960396039604E-2</v>
      </c>
      <c r="E141" s="15">
        <v>1</v>
      </c>
      <c r="F141" s="265">
        <v>-0.75</v>
      </c>
      <c r="G141" s="15">
        <f>VLOOKUP(A141,Table1[],2,0)</f>
        <v>0</v>
      </c>
    </row>
    <row r="142" spans="1:7" ht="15" customHeight="1">
      <c r="A142" s="15" t="s">
        <v>96</v>
      </c>
      <c r="B142" s="15" t="s">
        <v>96</v>
      </c>
      <c r="C142" s="101">
        <v>667</v>
      </c>
      <c r="D142" s="107">
        <v>-8.5048010973936897E-2</v>
      </c>
      <c r="E142" s="15">
        <v>58</v>
      </c>
      <c r="F142" s="265">
        <v>0.48717948717948717</v>
      </c>
      <c r="G142" s="15">
        <f>VLOOKUP(A142,Table1[],2,0)</f>
        <v>0</v>
      </c>
    </row>
    <row r="143" spans="1:7" ht="15" customHeight="1">
      <c r="A143" s="15" t="s">
        <v>282</v>
      </c>
      <c r="B143" s="15" t="s">
        <v>282</v>
      </c>
      <c r="C143" s="101">
        <v>1247</v>
      </c>
      <c r="D143" s="107">
        <v>-0.11497515968772179</v>
      </c>
      <c r="E143" s="15">
        <v>70</v>
      </c>
      <c r="F143" s="265">
        <v>-0.27835051546391754</v>
      </c>
      <c r="G143" s="15">
        <f>VLOOKUP(A143,Table1[],2,0)</f>
        <v>3</v>
      </c>
    </row>
    <row r="144" spans="1:7" ht="15" customHeight="1">
      <c r="A144" s="15" t="s">
        <v>143</v>
      </c>
      <c r="B144" s="15" t="s">
        <v>143</v>
      </c>
      <c r="C144" s="101">
        <v>1872</v>
      </c>
      <c r="D144" s="107">
        <v>-0.10129620739318292</v>
      </c>
      <c r="E144" s="15">
        <v>307</v>
      </c>
      <c r="F144" s="265">
        <v>-7.2507552870090641E-2</v>
      </c>
      <c r="G144" s="15">
        <f>VLOOKUP(A144,Table1[],2,0)</f>
        <v>1</v>
      </c>
    </row>
    <row r="145" spans="1:7" ht="15" customHeight="1">
      <c r="A145" s="15" t="s">
        <v>144</v>
      </c>
      <c r="B145" s="15" t="s">
        <v>144</v>
      </c>
      <c r="C145" s="101">
        <v>2866</v>
      </c>
      <c r="D145" s="107">
        <v>-0.22915545992469069</v>
      </c>
      <c r="E145" s="15">
        <v>564</v>
      </c>
      <c r="F145" s="265">
        <v>-0.20786516853932585</v>
      </c>
      <c r="G145" s="15">
        <f>VLOOKUP(A145,Table1[],2,0)</f>
        <v>21</v>
      </c>
    </row>
    <row r="146" spans="1:7" ht="15" customHeight="1">
      <c r="A146" s="15" t="s">
        <v>46</v>
      </c>
      <c r="B146" s="15" t="s">
        <v>46</v>
      </c>
      <c r="C146" s="101">
        <v>609</v>
      </c>
      <c r="D146" s="107">
        <v>0.18252427184466019</v>
      </c>
      <c r="E146" s="15">
        <v>33</v>
      </c>
      <c r="F146" s="265">
        <v>0.17857142857142858</v>
      </c>
      <c r="G146" s="15">
        <f>VLOOKUP(A146,Table1[],2,0)</f>
        <v>4</v>
      </c>
    </row>
    <row r="147" spans="1:7" ht="15" customHeight="1">
      <c r="A147" s="15" t="s">
        <v>692</v>
      </c>
      <c r="B147" s="15" t="s">
        <v>97</v>
      </c>
      <c r="C147" s="101">
        <v>1620</v>
      </c>
      <c r="D147" s="107">
        <v>-0.12950026867275657</v>
      </c>
      <c r="E147" s="15">
        <v>62</v>
      </c>
      <c r="F147" s="265">
        <v>-0.25301204819277107</v>
      </c>
      <c r="G147" s="15">
        <f>VLOOKUP(A147,Table1[],2,0)</f>
        <v>0</v>
      </c>
    </row>
    <row r="148" spans="1:7">
      <c r="A148" s="15" t="s">
        <v>539</v>
      </c>
      <c r="B148" s="15" t="s">
        <v>427</v>
      </c>
      <c r="C148" s="101">
        <v>787</v>
      </c>
      <c r="D148" s="107">
        <v>-0.12749445676274945</v>
      </c>
      <c r="E148" s="15">
        <v>61</v>
      </c>
      <c r="F148" s="265">
        <v>-0.15277777777777779</v>
      </c>
      <c r="G148" s="15">
        <v>0</v>
      </c>
    </row>
    <row r="149" spans="1:7" ht="15" customHeight="1">
      <c r="A149" s="15" t="s">
        <v>693</v>
      </c>
      <c r="B149" s="15" t="s">
        <v>145</v>
      </c>
      <c r="C149" s="101">
        <v>1689</v>
      </c>
      <c r="D149" s="107">
        <v>-1.9163763066202089E-2</v>
      </c>
      <c r="E149" s="15">
        <v>31</v>
      </c>
      <c r="F149" s="265">
        <v>0.40909090909090912</v>
      </c>
      <c r="G149" s="15">
        <f>VLOOKUP(A149,Table1[],2,0)</f>
        <v>1</v>
      </c>
    </row>
    <row r="150" spans="1:7" ht="15" customHeight="1">
      <c r="A150" s="15" t="s">
        <v>436</v>
      </c>
      <c r="B150" s="15" t="s">
        <v>436</v>
      </c>
      <c r="C150" s="101">
        <v>2534</v>
      </c>
      <c r="D150" s="107">
        <v>-1.7448623497479644E-2</v>
      </c>
      <c r="E150" s="15">
        <v>149</v>
      </c>
      <c r="F150" s="265">
        <v>-6.8750000000000006E-2</v>
      </c>
      <c r="G150" s="15">
        <f>VLOOKUP(A150,Table1[],2,0)</f>
        <v>0</v>
      </c>
    </row>
    <row r="151" spans="1:7" ht="15" customHeight="1">
      <c r="A151" s="15" t="s">
        <v>207</v>
      </c>
      <c r="B151" s="15" t="s">
        <v>207</v>
      </c>
      <c r="C151" s="101">
        <v>451</v>
      </c>
      <c r="D151" s="107">
        <v>6.3679245283018868E-2</v>
      </c>
      <c r="E151" s="15">
        <v>4</v>
      </c>
      <c r="F151" s="265">
        <v>-0.33333333333333331</v>
      </c>
      <c r="G151" s="15">
        <f>VLOOKUP(A151,Table1[],2,0)</f>
        <v>0</v>
      </c>
    </row>
    <row r="152" spans="1:7" ht="15" customHeight="1">
      <c r="A152" s="15" t="s">
        <v>711</v>
      </c>
      <c r="B152" s="15" t="s">
        <v>711</v>
      </c>
      <c r="C152" s="101">
        <v>1019</v>
      </c>
      <c r="D152" s="107">
        <v>-7.6992753623188401E-2</v>
      </c>
      <c r="E152" s="15">
        <v>82</v>
      </c>
      <c r="F152" s="265">
        <v>0</v>
      </c>
      <c r="G152" s="15">
        <f>VLOOKUP(A152,Table1[],2,0)</f>
        <v>2</v>
      </c>
    </row>
    <row r="153" spans="1:7" ht="15" customHeight="1">
      <c r="A153" s="15" t="s">
        <v>146</v>
      </c>
      <c r="B153" s="15" t="s">
        <v>146</v>
      </c>
      <c r="C153" s="101">
        <v>2496</v>
      </c>
      <c r="D153" s="107">
        <v>-0.1173974540311174</v>
      </c>
      <c r="E153" s="15">
        <v>113</v>
      </c>
      <c r="F153" s="265">
        <v>-0.33136094674556216</v>
      </c>
      <c r="G153" s="15">
        <f>VLOOKUP(A153,Table1[],2,0)</f>
        <v>0</v>
      </c>
    </row>
    <row r="154" spans="1:7" ht="15" customHeight="1">
      <c r="A154" s="15" t="s">
        <v>208</v>
      </c>
      <c r="B154" s="15" t="s">
        <v>208</v>
      </c>
      <c r="C154" s="101">
        <v>879</v>
      </c>
      <c r="D154" s="107">
        <v>-5.1779935275080909E-2</v>
      </c>
      <c r="E154" s="15">
        <v>95</v>
      </c>
      <c r="F154" s="265">
        <v>-9.5238095238095233E-2</v>
      </c>
      <c r="G154" s="15">
        <f>VLOOKUP(A154,Table1[],2,0)</f>
        <v>1</v>
      </c>
    </row>
    <row r="155" spans="1:7" ht="15" customHeight="1">
      <c r="A155" s="15" t="s">
        <v>438</v>
      </c>
      <c r="B155" s="15" t="s">
        <v>438</v>
      </c>
      <c r="C155" s="101">
        <v>4700</v>
      </c>
      <c r="D155" s="107">
        <v>3.7069726390114736E-2</v>
      </c>
      <c r="E155" s="15">
        <v>220</v>
      </c>
      <c r="F155" s="265">
        <v>7.8431372549019607E-2</v>
      </c>
      <c r="G155" s="15">
        <f>VLOOKUP(A155,Table1[],2,0)</f>
        <v>14</v>
      </c>
    </row>
    <row r="156" spans="1:7">
      <c r="A156" s="15" t="s">
        <v>543</v>
      </c>
      <c r="B156" s="15" t="s">
        <v>32</v>
      </c>
      <c r="C156" s="101">
        <v>1594</v>
      </c>
      <c r="D156" s="107">
        <v>9.4780219780219777E-2</v>
      </c>
      <c r="E156" s="15">
        <v>62</v>
      </c>
      <c r="F156" s="265">
        <v>0.12727272727272726</v>
      </c>
      <c r="G156" s="15">
        <f>VLOOKUP(A156,Table1[],2,0)</f>
        <v>1</v>
      </c>
    </row>
    <row r="157" spans="1:7" ht="15" customHeight="1">
      <c r="A157" s="15" t="s">
        <v>283</v>
      </c>
      <c r="B157" s="15" t="s">
        <v>283</v>
      </c>
      <c r="C157" s="101">
        <v>550</v>
      </c>
      <c r="D157" s="107">
        <v>-0.12420382165605096</v>
      </c>
      <c r="E157" s="15">
        <v>26</v>
      </c>
      <c r="F157" s="265">
        <v>-7.1428571428571425E-2</v>
      </c>
      <c r="G157" s="15">
        <f>VLOOKUP(A157,Table1[],2,0)</f>
        <v>1</v>
      </c>
    </row>
    <row r="158" spans="1:7" ht="15" customHeight="1">
      <c r="A158" s="15" t="s">
        <v>147</v>
      </c>
      <c r="B158" s="15" t="s">
        <v>147</v>
      </c>
      <c r="C158" s="101">
        <v>1963</v>
      </c>
      <c r="D158" s="107">
        <v>2.9365495542737284E-2</v>
      </c>
      <c r="E158" s="15">
        <v>54</v>
      </c>
      <c r="F158" s="265">
        <v>0.2857142857142857</v>
      </c>
      <c r="G158" s="15">
        <f>VLOOKUP(A158,Table1[],2,0)</f>
        <v>0</v>
      </c>
    </row>
    <row r="159" spans="1:7" ht="15" customHeight="1">
      <c r="A159" s="15" t="s">
        <v>393</v>
      </c>
      <c r="B159" s="15" t="s">
        <v>393</v>
      </c>
      <c r="C159" s="101">
        <v>934</v>
      </c>
      <c r="D159" s="107">
        <v>6.0158910329171394E-2</v>
      </c>
      <c r="E159" s="15">
        <v>56</v>
      </c>
      <c r="F159" s="265">
        <v>-0.17647058823529413</v>
      </c>
      <c r="G159" s="15">
        <f>VLOOKUP(A159,Table1[],2,0)</f>
        <v>0</v>
      </c>
    </row>
    <row r="160" spans="1:7" ht="15" customHeight="1">
      <c r="A160" s="15" t="s">
        <v>47</v>
      </c>
      <c r="B160" s="15" t="s">
        <v>47</v>
      </c>
      <c r="C160" s="101">
        <v>705</v>
      </c>
      <c r="D160" s="107">
        <v>0.30073800738007378</v>
      </c>
      <c r="E160" s="15">
        <v>61</v>
      </c>
      <c r="F160" s="265">
        <v>0.17307692307692307</v>
      </c>
      <c r="G160" s="15">
        <f>VLOOKUP(A160,Table1[],2,0)</f>
        <v>0</v>
      </c>
    </row>
    <row r="161" spans="1:7" ht="15" customHeight="1">
      <c r="A161" s="15" t="s">
        <v>210</v>
      </c>
      <c r="B161" s="15" t="s">
        <v>210</v>
      </c>
      <c r="C161" s="101">
        <v>2103</v>
      </c>
      <c r="D161" s="107">
        <v>8.1790123456790126E-2</v>
      </c>
      <c r="E161" s="15">
        <v>185</v>
      </c>
      <c r="F161" s="265">
        <v>0.17834394904458598</v>
      </c>
      <c r="G161" s="15">
        <f>VLOOKUP(A161,Table1[],2,0)</f>
        <v>1</v>
      </c>
    </row>
    <row r="162" spans="1:7">
      <c r="A162" s="15" t="s">
        <v>548</v>
      </c>
      <c r="B162" s="15" t="s">
        <v>548</v>
      </c>
      <c r="C162" s="101">
        <v>126</v>
      </c>
      <c r="D162" s="107">
        <v>-4.5454545454545456E-2</v>
      </c>
      <c r="E162" s="15">
        <v>5</v>
      </c>
      <c r="F162" s="265">
        <v>1.5</v>
      </c>
      <c r="G162" s="15">
        <v>0</v>
      </c>
    </row>
    <row r="163" spans="1:7">
      <c r="A163" s="15" t="s">
        <v>694</v>
      </c>
      <c r="B163" s="15" t="s">
        <v>549</v>
      </c>
      <c r="C163" s="101" t="s">
        <v>679</v>
      </c>
      <c r="D163" s="107"/>
      <c r="E163" s="15">
        <v>0</v>
      </c>
      <c r="F163" s="265">
        <v>0</v>
      </c>
      <c r="G163" s="15">
        <v>0</v>
      </c>
    </row>
    <row r="164" spans="1:7" ht="15" customHeight="1">
      <c r="A164" s="15" t="s">
        <v>99</v>
      </c>
      <c r="B164" s="15" t="s">
        <v>99</v>
      </c>
      <c r="C164" s="101">
        <v>1164</v>
      </c>
      <c r="D164" s="107">
        <v>-6.8259385665529011E-3</v>
      </c>
      <c r="E164" s="15">
        <v>4</v>
      </c>
      <c r="F164" s="265">
        <v>0.33333333333333331</v>
      </c>
      <c r="G164" s="15">
        <f>VLOOKUP(A164,Table1[],2,0)</f>
        <v>0</v>
      </c>
    </row>
    <row r="165" spans="1:7" ht="15" customHeight="1">
      <c r="A165" s="15" t="s">
        <v>284</v>
      </c>
      <c r="B165" s="15" t="s">
        <v>284</v>
      </c>
      <c r="C165" s="101">
        <v>1745</v>
      </c>
      <c r="D165" s="107">
        <v>3.5608308605341248E-2</v>
      </c>
      <c r="E165" s="15">
        <v>125</v>
      </c>
      <c r="F165" s="265">
        <v>-0.1554054054054054</v>
      </c>
      <c r="G165" s="15">
        <f>VLOOKUP(A165,Table1[],2,0)</f>
        <v>2</v>
      </c>
    </row>
    <row r="166" spans="1:7" ht="15" customHeight="1">
      <c r="A166" s="15" t="s">
        <v>100</v>
      </c>
      <c r="B166" s="15" t="s">
        <v>100</v>
      </c>
      <c r="C166" s="101">
        <v>923</v>
      </c>
      <c r="D166" s="107">
        <v>-3.0462184873949579E-2</v>
      </c>
      <c r="E166" s="15">
        <v>77</v>
      </c>
      <c r="F166" s="265">
        <v>-9.4117647058823528E-2</v>
      </c>
      <c r="G166" s="15">
        <f>VLOOKUP(A166,Table1[],2,0)</f>
        <v>0</v>
      </c>
    </row>
    <row r="167" spans="1:7" ht="15" customHeight="1">
      <c r="A167" s="15" t="s">
        <v>394</v>
      </c>
      <c r="B167" s="15" t="s">
        <v>394</v>
      </c>
      <c r="C167" s="101">
        <v>975</v>
      </c>
      <c r="D167" s="107">
        <v>0.16071428571428573</v>
      </c>
      <c r="E167" s="15">
        <v>104</v>
      </c>
      <c r="F167" s="265">
        <v>0.55223880597014929</v>
      </c>
      <c r="G167" s="15">
        <f>VLOOKUP(A167,Table1[],2,0)</f>
        <v>6</v>
      </c>
    </row>
    <row r="168" spans="1:7" ht="15" customHeight="1">
      <c r="A168" s="15" t="s">
        <v>212</v>
      </c>
      <c r="B168" s="15" t="s">
        <v>212</v>
      </c>
      <c r="C168" s="101">
        <v>2469</v>
      </c>
      <c r="D168" s="107">
        <v>0.10371032632990612</v>
      </c>
      <c r="E168" s="15">
        <v>208</v>
      </c>
      <c r="F168" s="265">
        <v>8.3333333333333329E-2</v>
      </c>
      <c r="G168" s="15">
        <f>VLOOKUP(A168,Table1[],2,0)</f>
        <v>5</v>
      </c>
    </row>
    <row r="169" spans="1:7" ht="15" customHeight="1">
      <c r="A169" s="15" t="s">
        <v>48</v>
      </c>
      <c r="B169" s="15" t="s">
        <v>48</v>
      </c>
      <c r="C169" s="101">
        <v>413</v>
      </c>
      <c r="D169" s="107">
        <v>-3.5046728971962614E-2</v>
      </c>
      <c r="E169" s="15">
        <v>17</v>
      </c>
      <c r="F169" s="265">
        <v>-5.5555555555555552E-2</v>
      </c>
      <c r="G169" s="15">
        <f>VLOOKUP(A169,Table1[],2,0)</f>
        <v>0</v>
      </c>
    </row>
    <row r="170" spans="1:7" ht="15" customHeight="1">
      <c r="A170" s="15" t="s">
        <v>286</v>
      </c>
      <c r="B170" s="15" t="s">
        <v>286</v>
      </c>
      <c r="C170" s="101">
        <v>1452</v>
      </c>
      <c r="D170" s="107">
        <v>-6.8823124569855469E-4</v>
      </c>
      <c r="E170" s="15">
        <v>47</v>
      </c>
      <c r="F170" s="265">
        <v>6.8181818181818177E-2</v>
      </c>
      <c r="G170" s="15">
        <f>VLOOKUP(A170,Table1[],2,0)</f>
        <v>0</v>
      </c>
    </row>
    <row r="171" spans="1:7" ht="15" customHeight="1">
      <c r="A171" s="15" t="s">
        <v>49</v>
      </c>
      <c r="B171" s="15" t="s">
        <v>49</v>
      </c>
      <c r="C171" s="101">
        <v>562</v>
      </c>
      <c r="D171" s="107">
        <v>0.13535353535353536</v>
      </c>
      <c r="E171" s="15">
        <v>33</v>
      </c>
      <c r="F171" s="265">
        <v>-0.10810810810810811</v>
      </c>
      <c r="G171" s="15">
        <f>VLOOKUP(A171,Table1[],2,0)</f>
        <v>1</v>
      </c>
    </row>
    <row r="172" spans="1:7" ht="15" customHeight="1">
      <c r="A172" s="15" t="s">
        <v>350</v>
      </c>
      <c r="B172" s="15" t="s">
        <v>350</v>
      </c>
      <c r="C172" s="101">
        <v>1265</v>
      </c>
      <c r="D172" s="107">
        <v>-8.0668604651162795E-2</v>
      </c>
      <c r="E172" s="15">
        <v>196</v>
      </c>
      <c r="F172" s="265">
        <v>4.8128342245989303E-2</v>
      </c>
      <c r="G172" s="15">
        <f>VLOOKUP(A172,Table1[],2,0)</f>
        <v>11</v>
      </c>
    </row>
    <row r="173" spans="1:7" ht="15" customHeight="1">
      <c r="A173" s="15" t="s">
        <v>148</v>
      </c>
      <c r="B173" s="15" t="s">
        <v>148</v>
      </c>
      <c r="C173" s="101">
        <v>1927</v>
      </c>
      <c r="D173" s="107">
        <v>-8.2346886258363363E-3</v>
      </c>
      <c r="E173" s="15">
        <v>24</v>
      </c>
      <c r="F173" s="265">
        <v>-0.17241379310344829</v>
      </c>
      <c r="G173" s="15">
        <f>VLOOKUP(A173,Table1[],2,0)</f>
        <v>0</v>
      </c>
    </row>
    <row r="174" spans="1:7" ht="15" customHeight="1">
      <c r="A174" s="15" t="s">
        <v>351</v>
      </c>
      <c r="B174" s="15" t="s">
        <v>351</v>
      </c>
      <c r="C174" s="101">
        <v>1035</v>
      </c>
      <c r="D174" s="107">
        <v>3.3966033966033968E-2</v>
      </c>
      <c r="E174" s="15">
        <v>133</v>
      </c>
      <c r="F174" s="265">
        <v>-6.3380281690140844E-2</v>
      </c>
      <c r="G174" s="15">
        <f>VLOOKUP(A174,Table1[],2,0)</f>
        <v>2</v>
      </c>
    </row>
    <row r="175" spans="1:7" ht="15" customHeight="1">
      <c r="A175" s="15" t="s">
        <v>101</v>
      </c>
      <c r="B175" s="15" t="s">
        <v>101</v>
      </c>
      <c r="C175" s="101">
        <v>1409</v>
      </c>
      <c r="D175" s="107">
        <v>0.12629896083133493</v>
      </c>
      <c r="E175" s="15">
        <v>210</v>
      </c>
      <c r="F175" s="265">
        <v>0.14130434782608695</v>
      </c>
      <c r="G175" s="15">
        <f>VLOOKUP(A175,Table1[],2,0)</f>
        <v>0</v>
      </c>
    </row>
    <row r="176" spans="1:7">
      <c r="A176" s="15" t="s">
        <v>287</v>
      </c>
      <c r="B176" s="15" t="s">
        <v>287</v>
      </c>
      <c r="C176" s="101">
        <v>1754</v>
      </c>
      <c r="D176" s="107">
        <v>2.6331187829139849E-2</v>
      </c>
      <c r="E176" s="15">
        <v>80</v>
      </c>
      <c r="F176" s="265">
        <v>3.896103896103896E-2</v>
      </c>
      <c r="G176" s="15">
        <v>0</v>
      </c>
    </row>
    <row r="177" spans="1:7" ht="15" customHeight="1">
      <c r="A177" s="15" t="s">
        <v>166</v>
      </c>
      <c r="B177" s="15" t="s">
        <v>166</v>
      </c>
      <c r="C177" s="101">
        <v>516</v>
      </c>
      <c r="D177" s="107">
        <v>7.724425887265135E-2</v>
      </c>
      <c r="E177" s="15">
        <v>9</v>
      </c>
      <c r="F177" s="265">
        <v>0</v>
      </c>
      <c r="G177" s="15">
        <f>VLOOKUP(A177,Table1[],2,0)</f>
        <v>0</v>
      </c>
    </row>
    <row r="178" spans="1:7" ht="15" customHeight="1">
      <c r="A178" s="15" t="s">
        <v>289</v>
      </c>
      <c r="B178" s="15" t="s">
        <v>289</v>
      </c>
      <c r="C178" s="101">
        <v>1775</v>
      </c>
      <c r="D178" s="107">
        <v>5.0962627406568517E-3</v>
      </c>
      <c r="E178" s="15">
        <v>119</v>
      </c>
      <c r="F178" s="265">
        <v>9.1743119266055051E-2</v>
      </c>
      <c r="G178" s="15">
        <f>VLOOKUP(A178,Table1[],2,0)</f>
        <v>8</v>
      </c>
    </row>
    <row r="179" spans="1:7">
      <c r="A179" s="15" t="s">
        <v>698</v>
      </c>
      <c r="B179" s="15" t="s">
        <v>698</v>
      </c>
      <c r="C179" s="101"/>
      <c r="D179" s="107"/>
      <c r="E179" s="15">
        <v>0</v>
      </c>
      <c r="F179" s="265">
        <v>0</v>
      </c>
      <c r="G179" s="15">
        <v>0</v>
      </c>
    </row>
    <row r="180" spans="1:7" ht="15" customHeight="1">
      <c r="A180" s="15" t="s">
        <v>290</v>
      </c>
      <c r="B180" s="15" t="s">
        <v>290</v>
      </c>
      <c r="C180" s="101">
        <v>1204</v>
      </c>
      <c r="D180" s="107">
        <v>-2.6677445432497979E-2</v>
      </c>
      <c r="E180" s="15">
        <v>38</v>
      </c>
      <c r="F180" s="265">
        <v>-0.13636363636363635</v>
      </c>
      <c r="G180" s="15">
        <f>VLOOKUP(A180,Table1[],2,0)</f>
        <v>1</v>
      </c>
    </row>
    <row r="181" spans="1:7">
      <c r="A181" s="15" t="s">
        <v>291</v>
      </c>
      <c r="B181" s="15" t="s">
        <v>291</v>
      </c>
      <c r="C181" s="101">
        <v>1290</v>
      </c>
      <c r="D181" s="107">
        <v>2.1377672209026127E-2</v>
      </c>
      <c r="E181" s="15">
        <v>79</v>
      </c>
      <c r="F181" s="265">
        <v>-0.11235955056179775</v>
      </c>
      <c r="G181" s="15">
        <f>VLOOKUP(A181,Table1[],2,0)</f>
        <v>1</v>
      </c>
    </row>
    <row r="182" spans="1:7">
      <c r="A182" s="15" t="s">
        <v>712</v>
      </c>
      <c r="B182" s="15" t="s">
        <v>712</v>
      </c>
      <c r="C182" s="101">
        <v>736</v>
      </c>
      <c r="D182" s="107">
        <v>-6.2420382165605096E-2</v>
      </c>
      <c r="E182" s="15">
        <v>27</v>
      </c>
      <c r="F182" s="265">
        <v>0</v>
      </c>
      <c r="G182" s="15">
        <v>1</v>
      </c>
    </row>
    <row r="183" spans="1:7" ht="15" customHeight="1">
      <c r="A183" s="15" t="s">
        <v>690</v>
      </c>
      <c r="B183" s="15" t="s">
        <v>50</v>
      </c>
      <c r="C183" s="101">
        <v>1033</v>
      </c>
      <c r="D183" s="107">
        <v>6.8226120857699801E-3</v>
      </c>
      <c r="E183" s="15">
        <v>105</v>
      </c>
      <c r="F183" s="265">
        <v>3.9603960396039604E-2</v>
      </c>
      <c r="G183" s="15">
        <f>VLOOKUP(A183,Table1[],2,0)</f>
        <v>4</v>
      </c>
    </row>
    <row r="184" spans="1:7">
      <c r="A184" s="15" t="s">
        <v>168</v>
      </c>
      <c r="B184" s="15" t="s">
        <v>168</v>
      </c>
      <c r="C184" s="101">
        <v>1352</v>
      </c>
      <c r="D184" s="107">
        <v>-0.11979166666666667</v>
      </c>
      <c r="E184" s="15">
        <v>145</v>
      </c>
      <c r="F184" s="265">
        <v>-0.15204678362573099</v>
      </c>
      <c r="G184" s="15">
        <f>VLOOKUP(A184,Table1[],2,0)</f>
        <v>1</v>
      </c>
    </row>
    <row r="185" spans="1:7" ht="15" customHeight="1">
      <c r="A185" s="15" t="s">
        <v>395</v>
      </c>
      <c r="B185" s="15" t="s">
        <v>395</v>
      </c>
      <c r="C185" s="101">
        <v>613</v>
      </c>
      <c r="D185" s="107">
        <v>-1.9199999999999998E-2</v>
      </c>
      <c r="E185" s="15">
        <v>12</v>
      </c>
      <c r="F185" s="265">
        <v>-0.42857142857142855</v>
      </c>
      <c r="G185" s="15">
        <f>VLOOKUP(A185,Table1[],2,0)</f>
        <v>4</v>
      </c>
    </row>
    <row r="186" spans="1:7" ht="15" customHeight="1">
      <c r="A186" s="15" t="s">
        <v>149</v>
      </c>
      <c r="B186" s="15" t="s">
        <v>149</v>
      </c>
      <c r="C186" s="101">
        <v>1497</v>
      </c>
      <c r="D186" s="107">
        <v>0.11549925484351714</v>
      </c>
      <c r="E186" s="15">
        <v>11</v>
      </c>
      <c r="F186" s="265">
        <v>0</v>
      </c>
      <c r="G186" s="15">
        <f>VLOOKUP(A186,Table1[],2,0)</f>
        <v>0</v>
      </c>
    </row>
    <row r="187" spans="1:7" ht="15" customHeight="1">
      <c r="A187" s="15" t="s">
        <v>352</v>
      </c>
      <c r="B187" s="15" t="s">
        <v>352</v>
      </c>
      <c r="C187" s="101">
        <v>1189</v>
      </c>
      <c r="D187" s="107">
        <v>4.2068361086765996E-2</v>
      </c>
      <c r="E187" s="15">
        <v>120</v>
      </c>
      <c r="F187" s="265">
        <v>-9.7744360902255634E-2</v>
      </c>
      <c r="G187" s="15">
        <f>VLOOKUP(A187,Table1[],2,0)</f>
        <v>5</v>
      </c>
    </row>
    <row r="188" spans="1:7" ht="15" customHeight="1">
      <c r="A188" s="15" t="s">
        <v>353</v>
      </c>
      <c r="B188" s="15" t="s">
        <v>353</v>
      </c>
      <c r="C188" s="101">
        <v>833</v>
      </c>
      <c r="D188" s="107">
        <v>-6.5095398428731757E-2</v>
      </c>
      <c r="E188" s="15">
        <v>124</v>
      </c>
      <c r="F188" s="265">
        <v>-0.12676056338028169</v>
      </c>
      <c r="G188" s="15">
        <f>VLOOKUP(A188,Table1[],2,0)</f>
        <v>5</v>
      </c>
    </row>
    <row r="189" spans="1:7" ht="15" customHeight="1">
      <c r="A189" s="15" t="s">
        <v>51</v>
      </c>
      <c r="B189" s="15" t="s">
        <v>51</v>
      </c>
      <c r="C189" s="101">
        <v>803</v>
      </c>
      <c r="D189" s="107">
        <v>1.7743979721166033E-2</v>
      </c>
      <c r="E189" s="15">
        <v>25</v>
      </c>
      <c r="F189" s="265">
        <v>-0.13793103448275862</v>
      </c>
      <c r="G189" s="15">
        <f>VLOOKUP(A189,Table1[],2,0)</f>
        <v>0</v>
      </c>
    </row>
    <row r="190" spans="1:7" ht="15" customHeight="1">
      <c r="A190" s="15" t="s">
        <v>440</v>
      </c>
      <c r="B190" s="15" t="s">
        <v>440</v>
      </c>
      <c r="C190" s="101">
        <v>602</v>
      </c>
      <c r="D190" s="107">
        <v>-9.7451274362818585E-2</v>
      </c>
      <c r="E190" s="15">
        <v>11</v>
      </c>
      <c r="F190" s="265">
        <v>-0.3888888888888889</v>
      </c>
      <c r="G190" s="15">
        <f>VLOOKUP(A190,Table1[],2,0)</f>
        <v>0</v>
      </c>
    </row>
    <row r="191" spans="1:7" ht="15" customHeight="1">
      <c r="A191" s="15" t="s">
        <v>102</v>
      </c>
      <c r="B191" s="15" t="s">
        <v>102</v>
      </c>
      <c r="C191" s="101">
        <v>1299</v>
      </c>
      <c r="D191" s="107">
        <v>6.0408163265306125E-2</v>
      </c>
      <c r="E191" s="15">
        <v>98</v>
      </c>
      <c r="F191" s="265">
        <v>7.6923076923076927E-2</v>
      </c>
      <c r="G191" s="15">
        <f>VLOOKUP(A191,Table1[],2,0)</f>
        <v>8</v>
      </c>
    </row>
    <row r="192" spans="1:7" ht="15" customHeight="1">
      <c r="A192" s="15" t="s">
        <v>52</v>
      </c>
      <c r="B192" s="15" t="s">
        <v>52</v>
      </c>
      <c r="C192" s="101">
        <v>943</v>
      </c>
      <c r="D192" s="107">
        <v>7.5256556442417327E-2</v>
      </c>
      <c r="E192" s="15">
        <v>64</v>
      </c>
      <c r="F192" s="265">
        <v>3.2258064516129031E-2</v>
      </c>
      <c r="G192" s="15">
        <f>VLOOKUP(A192,Table1[],2,0)</f>
        <v>1</v>
      </c>
    </row>
    <row r="193" spans="1:7" ht="15" customHeight="1">
      <c r="A193" s="15" t="s">
        <v>442</v>
      </c>
      <c r="B193" s="15" t="s">
        <v>442</v>
      </c>
      <c r="C193" s="101">
        <v>988</v>
      </c>
      <c r="D193" s="107">
        <v>-4.2635658914728682E-2</v>
      </c>
      <c r="E193" s="15">
        <v>46</v>
      </c>
      <c r="F193" s="265">
        <v>0.12195121951219512</v>
      </c>
      <c r="G193" s="15">
        <f>VLOOKUP(A193,Table1[],2,0)</f>
        <v>0</v>
      </c>
    </row>
    <row r="194" spans="1:7" ht="15" customHeight="1">
      <c r="A194" s="15" t="s">
        <v>103</v>
      </c>
      <c r="B194" s="15" t="s">
        <v>103</v>
      </c>
      <c r="C194" s="101">
        <v>1308</v>
      </c>
      <c r="D194" s="107">
        <v>-8.7866108786610872E-2</v>
      </c>
      <c r="E194" s="15">
        <v>117</v>
      </c>
      <c r="F194" s="265">
        <v>-0.12030075187969924</v>
      </c>
      <c r="G194" s="15">
        <f>VLOOKUP(A194,Table1[],2,0)</f>
        <v>6</v>
      </c>
    </row>
    <row r="195" spans="1:7" ht="15" customHeight="1">
      <c r="A195" s="15" t="s">
        <v>354</v>
      </c>
      <c r="B195" s="15" t="s">
        <v>354</v>
      </c>
      <c r="C195" s="101">
        <v>1707</v>
      </c>
      <c r="D195" s="107">
        <v>-3.5026269702276708E-3</v>
      </c>
      <c r="E195" s="15">
        <v>70</v>
      </c>
      <c r="F195" s="265">
        <v>-0.14634146341463414</v>
      </c>
      <c r="G195" s="15">
        <f>VLOOKUP(A195,Table1[],2,0)</f>
        <v>1</v>
      </c>
    </row>
    <row r="196" spans="1:7" ht="15" customHeight="1">
      <c r="A196" s="15" t="s">
        <v>170</v>
      </c>
      <c r="B196" s="15" t="s">
        <v>170</v>
      </c>
      <c r="C196" s="101">
        <v>935</v>
      </c>
      <c r="D196" s="107">
        <v>4.820627802690583E-2</v>
      </c>
      <c r="E196" s="15">
        <v>20</v>
      </c>
      <c r="F196" s="265">
        <v>-0.13043478260869565</v>
      </c>
      <c r="G196" s="15">
        <f>VLOOKUP(A196,Table1[],2,0)</f>
        <v>0</v>
      </c>
    </row>
    <row r="197" spans="1:7" ht="15" customHeight="1">
      <c r="A197" s="15" t="s">
        <v>397</v>
      </c>
      <c r="B197" s="15" t="s">
        <v>397</v>
      </c>
      <c r="C197" s="101">
        <v>545</v>
      </c>
      <c r="D197" s="107">
        <v>4.0076335877862593E-2</v>
      </c>
      <c r="E197" s="15">
        <v>28</v>
      </c>
      <c r="F197" s="265">
        <v>0.21739130434782608</v>
      </c>
      <c r="G197" s="15">
        <f>VLOOKUP(A197,Table1[],2,0)</f>
        <v>0</v>
      </c>
    </row>
    <row r="198" spans="1:7" ht="15" customHeight="1">
      <c r="A198" s="15" t="s">
        <v>53</v>
      </c>
      <c r="B198" s="15" t="s">
        <v>53</v>
      </c>
      <c r="C198" s="101">
        <v>893</v>
      </c>
      <c r="D198" s="107">
        <v>4.8122065727699531E-2</v>
      </c>
      <c r="E198" s="15">
        <v>60</v>
      </c>
      <c r="F198" s="265">
        <v>1.1428571428571428</v>
      </c>
      <c r="G198" s="15">
        <f>VLOOKUP(A198,Table1[],2,0)</f>
        <v>0</v>
      </c>
    </row>
    <row r="199" spans="1:7" ht="15" customHeight="1">
      <c r="A199" s="15" t="s">
        <v>713</v>
      </c>
      <c r="B199" s="15" t="s">
        <v>713</v>
      </c>
      <c r="C199" s="101">
        <v>486</v>
      </c>
      <c r="D199" s="107">
        <v>-0.1</v>
      </c>
      <c r="E199" s="15">
        <v>53</v>
      </c>
      <c r="F199" s="265">
        <v>0</v>
      </c>
      <c r="G199" s="15">
        <f>VLOOKUP(A199,Table1[],2,0)</f>
        <v>2</v>
      </c>
    </row>
    <row r="200" spans="1:7" ht="15" customHeight="1">
      <c r="A200" s="15" t="s">
        <v>54</v>
      </c>
      <c r="B200" s="15" t="s">
        <v>54</v>
      </c>
      <c r="C200" s="101">
        <v>1295</v>
      </c>
      <c r="D200" s="107">
        <v>7.5581395348837205E-2</v>
      </c>
      <c r="E200" s="15">
        <v>48</v>
      </c>
      <c r="F200" s="265">
        <v>-0.1864406779661017</v>
      </c>
      <c r="G200" s="15">
        <f>VLOOKUP(A200,Table1[],2,0)</f>
        <v>0</v>
      </c>
    </row>
    <row r="201" spans="1:7" ht="15" customHeight="1">
      <c r="A201" s="15" t="s">
        <v>171</v>
      </c>
      <c r="B201" s="15" t="s">
        <v>171</v>
      </c>
      <c r="C201" s="101">
        <v>2437</v>
      </c>
      <c r="D201" s="107">
        <v>3.3941450997030123E-2</v>
      </c>
      <c r="E201" s="15">
        <v>270</v>
      </c>
      <c r="F201" s="265">
        <v>2.6615969581749048E-2</v>
      </c>
      <c r="G201" s="15">
        <f>VLOOKUP(A201,Table1[],2,0)</f>
        <v>19</v>
      </c>
    </row>
    <row r="202" spans="1:7" ht="15" customHeight="1">
      <c r="A202" s="15" t="s">
        <v>714</v>
      </c>
      <c r="B202" s="15" t="s">
        <v>714</v>
      </c>
      <c r="C202" s="101">
        <v>62</v>
      </c>
      <c r="D202" s="107">
        <v>-0.12676056338028169</v>
      </c>
      <c r="E202" s="15">
        <v>10</v>
      </c>
      <c r="F202" s="265">
        <v>0</v>
      </c>
      <c r="G202" s="15">
        <f>VLOOKUP(A202,Table1[],2,0)</f>
        <v>0</v>
      </c>
    </row>
    <row r="203" spans="1:7" ht="15" customHeight="1">
      <c r="A203" s="15" t="s">
        <v>104</v>
      </c>
      <c r="B203" s="15" t="s">
        <v>104</v>
      </c>
      <c r="C203" s="101">
        <v>794</v>
      </c>
      <c r="D203" s="107">
        <v>4.8877146631439897E-2</v>
      </c>
      <c r="E203" s="15">
        <v>105</v>
      </c>
      <c r="F203" s="265">
        <v>0.1797752808988764</v>
      </c>
      <c r="G203" s="15">
        <f>VLOOKUP(A203,Table1[],2,0)</f>
        <v>0</v>
      </c>
    </row>
    <row r="204" spans="1:7">
      <c r="A204" s="15" t="s">
        <v>545</v>
      </c>
      <c r="B204" s="15" t="s">
        <v>34</v>
      </c>
      <c r="C204" s="101">
        <v>1219</v>
      </c>
      <c r="D204" s="107">
        <v>-0.10169491525423729</v>
      </c>
      <c r="E204" s="15">
        <v>87</v>
      </c>
      <c r="F204" s="265">
        <v>6.097560975609756E-2</v>
      </c>
      <c r="G204" s="15">
        <f>VLOOKUP(A204,Table1[],2,0)</f>
        <v>0</v>
      </c>
    </row>
    <row r="205" spans="1:7" ht="15" customHeight="1">
      <c r="A205" s="15" t="s">
        <v>685</v>
      </c>
      <c r="B205" s="15" t="s">
        <v>398</v>
      </c>
      <c r="C205" s="101">
        <v>493</v>
      </c>
      <c r="D205" s="107">
        <v>7.6419213973799124E-2</v>
      </c>
      <c r="E205" s="15">
        <v>2</v>
      </c>
      <c r="F205" s="265">
        <v>1</v>
      </c>
      <c r="G205" s="15">
        <f>VLOOKUP(A205,Table1[],2,0)</f>
        <v>0</v>
      </c>
    </row>
    <row r="206" spans="1:7" ht="15" customHeight="1">
      <c r="A206" s="15" t="s">
        <v>688</v>
      </c>
      <c r="B206" s="15" t="s">
        <v>55</v>
      </c>
      <c r="C206" s="101">
        <v>408</v>
      </c>
      <c r="D206" s="107">
        <v>0.12087912087912088</v>
      </c>
      <c r="E206" s="15">
        <v>2</v>
      </c>
      <c r="F206" s="265">
        <v>1</v>
      </c>
      <c r="G206" s="15">
        <f>VLOOKUP(A206,Table1[],2,0)</f>
        <v>0</v>
      </c>
    </row>
    <row r="207" spans="1:7">
      <c r="A207" s="15" t="s">
        <v>695</v>
      </c>
      <c r="B207" s="15" t="s">
        <v>550</v>
      </c>
      <c r="C207" s="101">
        <v>18</v>
      </c>
      <c r="D207" s="107"/>
      <c r="E207" s="15">
        <v>0</v>
      </c>
      <c r="F207" s="265">
        <v>0</v>
      </c>
      <c r="G207" s="15">
        <v>0</v>
      </c>
    </row>
    <row r="208" spans="1:7" ht="15" customHeight="1">
      <c r="A208" s="15" t="s">
        <v>214</v>
      </c>
      <c r="B208" s="15" t="s">
        <v>214</v>
      </c>
      <c r="C208" s="101">
        <v>1095</v>
      </c>
      <c r="D208" s="107">
        <v>2.7472527472527475E-3</v>
      </c>
      <c r="E208" s="15">
        <v>43</v>
      </c>
      <c r="F208" s="265">
        <v>0</v>
      </c>
      <c r="G208" s="15">
        <f>VLOOKUP(A208,Table1[],2,0)</f>
        <v>0</v>
      </c>
    </row>
    <row r="209" spans="1:7">
      <c r="A209" s="15" t="s">
        <v>292</v>
      </c>
      <c r="B209" s="15" t="s">
        <v>292</v>
      </c>
      <c r="C209" s="101">
        <v>1366</v>
      </c>
      <c r="D209" s="107">
        <v>-0.1552257266542981</v>
      </c>
      <c r="E209" s="15">
        <v>132</v>
      </c>
      <c r="F209" s="265">
        <v>-0.11409395973154363</v>
      </c>
      <c r="G209" s="15">
        <f>VLOOKUP(A209,Table1[],2,0)</f>
        <v>3</v>
      </c>
    </row>
    <row r="210" spans="1:7" ht="15" customHeight="1">
      <c r="A210" s="15" t="s">
        <v>715</v>
      </c>
      <c r="B210" s="15" t="s">
        <v>715</v>
      </c>
      <c r="C210" s="101">
        <v>717</v>
      </c>
      <c r="D210" s="107">
        <v>5.1319648093841645E-2</v>
      </c>
      <c r="E210" s="15">
        <v>107</v>
      </c>
      <c r="F210" s="265">
        <v>0</v>
      </c>
      <c r="G210" s="15">
        <f>VLOOKUP(A210,Table1[],2,0)</f>
        <v>10</v>
      </c>
    </row>
    <row r="211" spans="1:7" ht="15" customHeight="1">
      <c r="A211" s="15" t="s">
        <v>215</v>
      </c>
      <c r="B211" s="15" t="s">
        <v>215</v>
      </c>
      <c r="C211" s="101">
        <v>476</v>
      </c>
      <c r="D211" s="107">
        <v>-1.6528925619834711E-2</v>
      </c>
      <c r="E211" s="15">
        <v>22</v>
      </c>
      <c r="F211" s="265">
        <v>1</v>
      </c>
      <c r="G211" s="15">
        <f>VLOOKUP(A211,Table1[],2,0)</f>
        <v>0</v>
      </c>
    </row>
    <row r="212" spans="1:7">
      <c r="A212" s="15" t="s">
        <v>558</v>
      </c>
      <c r="B212" s="15" t="s">
        <v>84</v>
      </c>
      <c r="C212" s="101">
        <v>1004</v>
      </c>
      <c r="D212" s="107">
        <v>-0.10196779964221825</v>
      </c>
      <c r="E212" s="15">
        <v>48</v>
      </c>
      <c r="F212" s="265">
        <v>-0.28358208955223879</v>
      </c>
      <c r="G212" s="15">
        <f>VLOOKUP(A212,Table1[],2,0)</f>
        <v>0</v>
      </c>
    </row>
    <row r="213" spans="1:7">
      <c r="A213" s="15" t="s">
        <v>553</v>
      </c>
      <c r="B213" s="15" t="s">
        <v>339</v>
      </c>
      <c r="C213" s="101">
        <v>957</v>
      </c>
      <c r="D213" s="107">
        <v>-0.11306765523632993</v>
      </c>
      <c r="E213" s="15">
        <v>70</v>
      </c>
      <c r="F213" s="265">
        <v>-0.24731182795698925</v>
      </c>
      <c r="G213" s="15">
        <f>VLOOKUP(A213,Table1[],2,0)</f>
        <v>13</v>
      </c>
    </row>
    <row r="214" spans="1:7">
      <c r="A214" s="15" t="s">
        <v>356</v>
      </c>
      <c r="B214" s="15" t="s">
        <v>356</v>
      </c>
      <c r="C214" s="101">
        <v>1386</v>
      </c>
      <c r="D214" s="107">
        <v>-6.097560975609756E-2</v>
      </c>
      <c r="E214" s="15">
        <v>10</v>
      </c>
      <c r="F214" s="265">
        <v>-9.0909090909090912E-2</v>
      </c>
      <c r="G214" s="15">
        <f>VLOOKUP(A214,Table1[],2,0)</f>
        <v>9</v>
      </c>
    </row>
    <row r="215" spans="1:7">
      <c r="A215" s="15" t="s">
        <v>534</v>
      </c>
      <c r="B215" s="15" t="s">
        <v>261</v>
      </c>
      <c r="C215" s="101">
        <v>1045</v>
      </c>
      <c r="D215" s="107">
        <v>3.2608695652173912E-2</v>
      </c>
      <c r="E215" s="15">
        <v>37</v>
      </c>
      <c r="F215" s="265">
        <v>-0.3728813559322034</v>
      </c>
      <c r="G215" s="15">
        <f>VLOOKUP(A215,Table1[],2,0)</f>
        <v>3</v>
      </c>
    </row>
    <row r="216" spans="1:7" ht="15" customHeight="1">
      <c r="A216" s="15" t="s">
        <v>216</v>
      </c>
      <c r="B216" s="15" t="s">
        <v>216</v>
      </c>
      <c r="C216" s="101">
        <v>771</v>
      </c>
      <c r="D216" s="107">
        <v>-0.14994487320837926</v>
      </c>
      <c r="E216" s="15">
        <v>39</v>
      </c>
      <c r="F216" s="265">
        <v>-0.23529411764705882</v>
      </c>
      <c r="G216" s="15">
        <f>VLOOKUP(A216,Table1[],2,0)</f>
        <v>1</v>
      </c>
    </row>
    <row r="217" spans="1:7" ht="15" customHeight="1">
      <c r="A217" s="15" t="s">
        <v>357</v>
      </c>
      <c r="B217" s="15" t="s">
        <v>357</v>
      </c>
      <c r="C217" s="101">
        <v>619</v>
      </c>
      <c r="D217" s="107">
        <v>9.7517730496453903E-2</v>
      </c>
      <c r="E217" s="15">
        <v>75</v>
      </c>
      <c r="F217" s="265">
        <v>-0.14772727272727273</v>
      </c>
      <c r="G217" s="15">
        <f>VLOOKUP(A217,Table1[],2,0)</f>
        <v>1</v>
      </c>
    </row>
    <row r="218" spans="1:7" ht="15" customHeight="1">
      <c r="A218" s="15" t="s">
        <v>294</v>
      </c>
      <c r="B218" s="15" t="s">
        <v>294</v>
      </c>
      <c r="C218" s="101">
        <v>969</v>
      </c>
      <c r="D218" s="107">
        <v>-6.7372473532242544E-2</v>
      </c>
      <c r="E218" s="15">
        <v>72</v>
      </c>
      <c r="F218" s="265">
        <v>-0.15294117647058825</v>
      </c>
      <c r="G218" s="15">
        <f>VLOOKUP(A218,Table1[],2,0)</f>
        <v>1</v>
      </c>
    </row>
    <row r="219" spans="1:7" ht="15" customHeight="1">
      <c r="A219" s="15" t="s">
        <v>150</v>
      </c>
      <c r="B219" s="15" t="s">
        <v>150</v>
      </c>
      <c r="C219" s="101">
        <v>2006</v>
      </c>
      <c r="D219" s="107">
        <v>7.4450990894483121E-2</v>
      </c>
      <c r="E219" s="15">
        <v>9</v>
      </c>
      <c r="F219" s="265">
        <v>-0.4</v>
      </c>
      <c r="G219" s="15">
        <f>VLOOKUP(A219,Table1[],2,0)</f>
        <v>1</v>
      </c>
    </row>
    <row r="220" spans="1:7" ht="15" customHeight="1">
      <c r="A220" s="15" t="s">
        <v>677</v>
      </c>
      <c r="B220" s="15" t="s">
        <v>677</v>
      </c>
      <c r="C220" s="101">
        <v>602</v>
      </c>
      <c r="D220" s="107">
        <v>4.878048780487805E-2</v>
      </c>
      <c r="E220" s="15">
        <v>26</v>
      </c>
      <c r="F220" s="265">
        <v>8.3333333333333329E-2</v>
      </c>
      <c r="G220" s="15">
        <f>VLOOKUP(A220,Table1[],2,0)</f>
        <v>2</v>
      </c>
    </row>
    <row r="221" spans="1:7" ht="15" customHeight="1">
      <c r="A221" s="15" t="s">
        <v>399</v>
      </c>
      <c r="B221" s="15" t="s">
        <v>399</v>
      </c>
      <c r="C221" s="101">
        <v>241</v>
      </c>
      <c r="D221" s="107">
        <v>-6.589147286821706E-2</v>
      </c>
      <c r="E221" s="15">
        <v>13</v>
      </c>
      <c r="F221" s="265">
        <v>0</v>
      </c>
      <c r="G221" s="15">
        <f>VLOOKUP(A221,Table1[],2,0)</f>
        <v>0</v>
      </c>
    </row>
    <row r="222" spans="1:7" ht="15" customHeight="1">
      <c r="A222" s="15" t="s">
        <v>704</v>
      </c>
      <c r="B222" s="15" t="s">
        <v>295</v>
      </c>
      <c r="C222" s="101">
        <v>1445</v>
      </c>
      <c r="D222" s="107">
        <v>-0.12899336949969861</v>
      </c>
      <c r="E222" s="15">
        <v>29</v>
      </c>
      <c r="F222" s="265">
        <v>-0.34090909090909088</v>
      </c>
      <c r="G222" s="15">
        <f>VLOOKUP(A222,Table1[],2,0)</f>
        <v>5</v>
      </c>
    </row>
    <row r="223" spans="1:7" ht="15" customHeight="1">
      <c r="A223" s="15" t="s">
        <v>217</v>
      </c>
      <c r="B223" s="15" t="s">
        <v>217</v>
      </c>
      <c r="C223" s="101">
        <v>669</v>
      </c>
      <c r="D223" s="107">
        <v>2.7649769585253458E-2</v>
      </c>
      <c r="E223" s="15">
        <v>58</v>
      </c>
      <c r="F223" s="265">
        <v>-0.14705882352941177</v>
      </c>
      <c r="G223" s="15">
        <f>VLOOKUP(A223,Table1[],2,0)</f>
        <v>8</v>
      </c>
    </row>
    <row r="224" spans="1:7" ht="15" customHeight="1">
      <c r="A224" s="15" t="s">
        <v>696</v>
      </c>
      <c r="B224" s="15" t="s">
        <v>151</v>
      </c>
      <c r="C224" s="101">
        <v>2905</v>
      </c>
      <c r="D224" s="107">
        <v>-9.5297415135471811E-2</v>
      </c>
      <c r="E224" s="15">
        <v>93</v>
      </c>
      <c r="F224" s="265">
        <v>-0.13084112149532709</v>
      </c>
      <c r="G224" s="15">
        <f>VLOOKUP(A224,Table1[],2,0)</f>
        <v>9</v>
      </c>
    </row>
    <row r="225" spans="1:7" ht="15" customHeight="1">
      <c r="A225" s="15" t="s">
        <v>443</v>
      </c>
      <c r="B225" s="15" t="s">
        <v>443</v>
      </c>
      <c r="C225" s="101">
        <v>490</v>
      </c>
      <c r="D225" s="107">
        <v>-2.7777777777777776E-2</v>
      </c>
      <c r="E225" s="15">
        <v>74</v>
      </c>
      <c r="F225" s="265">
        <v>-0.13953488372093023</v>
      </c>
      <c r="G225" s="15">
        <f>VLOOKUP(A225,Table1[],2,0)</f>
        <v>0</v>
      </c>
    </row>
    <row r="226" spans="1:7" ht="15" customHeight="1">
      <c r="A226" s="15" t="s">
        <v>219</v>
      </c>
      <c r="B226" s="15" t="s">
        <v>219</v>
      </c>
      <c r="C226" s="101">
        <v>827</v>
      </c>
      <c r="D226" s="107">
        <v>-0.10691144708423327</v>
      </c>
      <c r="E226" s="15">
        <v>13</v>
      </c>
      <c r="F226" s="265">
        <v>-0.43478260869565216</v>
      </c>
      <c r="G226" s="15">
        <f>VLOOKUP(A226,Table1[],2,0)</f>
        <v>0</v>
      </c>
    </row>
    <row r="227" spans="1:7" ht="15" customHeight="1">
      <c r="A227" s="15" t="s">
        <v>105</v>
      </c>
      <c r="B227" s="15" t="s">
        <v>105</v>
      </c>
      <c r="C227" s="101">
        <v>633</v>
      </c>
      <c r="D227" s="107">
        <v>-0.1480484522207268</v>
      </c>
      <c r="E227" s="15">
        <v>19</v>
      </c>
      <c r="F227" s="265">
        <v>-0.26923076923076922</v>
      </c>
      <c r="G227" s="15">
        <f>VLOOKUP(A227,Table1[],2,0)</f>
        <v>0</v>
      </c>
    </row>
    <row r="228" spans="1:7" ht="15" customHeight="1">
      <c r="A228" s="15" t="s">
        <v>220</v>
      </c>
      <c r="B228" s="15" t="s">
        <v>220</v>
      </c>
      <c r="C228" s="101">
        <v>401</v>
      </c>
      <c r="D228" s="107">
        <v>6.6489361702127658E-2</v>
      </c>
      <c r="E228" s="15">
        <v>21</v>
      </c>
      <c r="F228" s="265">
        <v>1.3333333333333333</v>
      </c>
      <c r="G228" s="15">
        <f>VLOOKUP(A228,Table1[],2,0)</f>
        <v>0</v>
      </c>
    </row>
    <row r="229" spans="1:7" ht="15" customHeight="1">
      <c r="A229" s="15" t="s">
        <v>296</v>
      </c>
      <c r="B229" s="15" t="s">
        <v>296</v>
      </c>
      <c r="C229" s="101">
        <v>1255</v>
      </c>
      <c r="D229" s="107">
        <v>-6.2733383121732642E-2</v>
      </c>
      <c r="E229" s="15">
        <v>138</v>
      </c>
      <c r="F229" s="265">
        <v>-0.08</v>
      </c>
      <c r="G229" s="15">
        <f>VLOOKUP(A229,Table1[],2,0)</f>
        <v>0</v>
      </c>
    </row>
    <row r="230" spans="1:7" ht="15" customHeight="1">
      <c r="A230" s="15" t="s">
        <v>445</v>
      </c>
      <c r="B230" s="15" t="s">
        <v>445</v>
      </c>
      <c r="C230" s="101">
        <v>1076</v>
      </c>
      <c r="D230" s="107">
        <v>-8.2949308755760377E-3</v>
      </c>
      <c r="E230" s="15">
        <v>22</v>
      </c>
      <c r="F230" s="265">
        <v>4.7619047619047616E-2</v>
      </c>
      <c r="G230" s="15">
        <f>VLOOKUP(A230,Table1[],2,0)</f>
        <v>2</v>
      </c>
    </row>
    <row r="231" spans="1:7" ht="15" customHeight="1">
      <c r="A231" s="15" t="s">
        <v>400</v>
      </c>
      <c r="B231" s="15" t="s">
        <v>400</v>
      </c>
      <c r="C231" s="101">
        <v>887</v>
      </c>
      <c r="D231" s="107">
        <v>4.9704142011834318E-2</v>
      </c>
      <c r="E231" s="15">
        <v>27</v>
      </c>
      <c r="F231" s="265">
        <v>-0.32500000000000001</v>
      </c>
      <c r="G231" s="15">
        <f>VLOOKUP(A231,Table1[],2,0)</f>
        <v>4</v>
      </c>
    </row>
    <row r="232" spans="1:7" ht="15" customHeight="1">
      <c r="A232" s="15" t="s">
        <v>297</v>
      </c>
      <c r="B232" s="15" t="s">
        <v>297</v>
      </c>
      <c r="C232" s="101">
        <v>1000</v>
      </c>
      <c r="D232" s="107">
        <v>6.8376068376068383E-2</v>
      </c>
      <c r="E232" s="15">
        <v>27</v>
      </c>
      <c r="F232" s="265">
        <v>0.125</v>
      </c>
      <c r="G232" s="15">
        <f>VLOOKUP(A232,Table1[],2,0)</f>
        <v>6</v>
      </c>
    </row>
    <row r="233" spans="1:7" ht="15" customHeight="1">
      <c r="A233" s="15" t="s">
        <v>56</v>
      </c>
      <c r="B233" s="15" t="s">
        <v>56</v>
      </c>
      <c r="C233" s="101">
        <v>1258</v>
      </c>
      <c r="D233" s="107">
        <v>-6.6765578635014838E-2</v>
      </c>
      <c r="E233" s="15">
        <v>49</v>
      </c>
      <c r="F233" s="265">
        <v>-9.2592592592592587E-2</v>
      </c>
      <c r="G233" s="15">
        <f>VLOOKUP(A233,Table1[],2,0)</f>
        <v>0</v>
      </c>
    </row>
    <row r="234" spans="1:7" ht="15" customHeight="1">
      <c r="A234" s="15" t="s">
        <v>298</v>
      </c>
      <c r="B234" s="15" t="s">
        <v>298</v>
      </c>
      <c r="C234" s="101">
        <v>487</v>
      </c>
      <c r="D234" s="107">
        <v>-9.4795539033457249E-2</v>
      </c>
      <c r="E234" s="15">
        <v>7</v>
      </c>
      <c r="F234" s="265">
        <v>-0.3</v>
      </c>
      <c r="G234" s="15">
        <f>VLOOKUP(A234,Table1[],2,0)</f>
        <v>0</v>
      </c>
    </row>
    <row r="235" spans="1:7" ht="15" customHeight="1">
      <c r="A235" s="15" t="s">
        <v>57</v>
      </c>
      <c r="B235" s="15" t="s">
        <v>57</v>
      </c>
      <c r="C235" s="101">
        <v>588</v>
      </c>
      <c r="D235" s="107">
        <v>-7.8369905956112859E-2</v>
      </c>
      <c r="E235" s="15">
        <v>104</v>
      </c>
      <c r="F235" s="265">
        <v>-0.15447154471544716</v>
      </c>
      <c r="G235" s="15">
        <f>VLOOKUP(A235,Table1[],2,0)</f>
        <v>5</v>
      </c>
    </row>
    <row r="236" spans="1:7" ht="15" customHeight="1">
      <c r="A236" s="15" t="s">
        <v>446</v>
      </c>
      <c r="B236" s="15" t="s">
        <v>446</v>
      </c>
      <c r="C236" s="101">
        <v>579</v>
      </c>
      <c r="D236" s="107">
        <v>-4.2975206611570248E-2</v>
      </c>
      <c r="E236" s="15">
        <v>73</v>
      </c>
      <c r="F236" s="265">
        <v>-0.21505376344086022</v>
      </c>
      <c r="G236" s="15">
        <f>VLOOKUP(A236,Table1[],2,0)</f>
        <v>0</v>
      </c>
    </row>
    <row r="237" spans="1:7" ht="15" customHeight="1">
      <c r="A237" s="15" t="s">
        <v>222</v>
      </c>
      <c r="B237" s="15" t="s">
        <v>222</v>
      </c>
      <c r="C237" s="101">
        <v>980</v>
      </c>
      <c r="D237" s="107">
        <v>7.1942446043165471E-3</v>
      </c>
      <c r="E237" s="15">
        <v>28</v>
      </c>
      <c r="F237" s="265">
        <v>0.4</v>
      </c>
      <c r="G237" s="15">
        <f>VLOOKUP(A237,Table1[],2,0)</f>
        <v>0</v>
      </c>
    </row>
    <row r="238" spans="1:7" ht="15" customHeight="1">
      <c r="A238" s="15" t="s">
        <v>402</v>
      </c>
      <c r="B238" s="15" t="s">
        <v>402</v>
      </c>
      <c r="C238" s="101">
        <v>1124</v>
      </c>
      <c r="D238" s="107">
        <v>-3.0198446937014668E-2</v>
      </c>
      <c r="E238" s="15">
        <v>9</v>
      </c>
      <c r="F238" s="265">
        <v>0.8</v>
      </c>
      <c r="G238" s="15">
        <f>VLOOKUP(A238,Table1[],2,0)</f>
        <v>0</v>
      </c>
    </row>
    <row r="239" spans="1:7" ht="15" customHeight="1">
      <c r="A239" s="15" t="s">
        <v>447</v>
      </c>
      <c r="B239" s="15" t="s">
        <v>447</v>
      </c>
      <c r="C239" s="101">
        <v>778</v>
      </c>
      <c r="D239" s="107">
        <v>0.1716867469879518</v>
      </c>
      <c r="E239" s="15">
        <v>86</v>
      </c>
      <c r="F239" s="265">
        <v>0.26470588235294118</v>
      </c>
      <c r="G239" s="15">
        <f>VLOOKUP(A239,Table1[],2,0)</f>
        <v>1</v>
      </c>
    </row>
    <row r="240" spans="1:7" ht="15" customHeight="1">
      <c r="A240" s="15" t="s">
        <v>358</v>
      </c>
      <c r="B240" s="15" t="s">
        <v>358</v>
      </c>
      <c r="C240" s="101">
        <v>1145</v>
      </c>
      <c r="D240" s="107">
        <v>7.410881801125703E-2</v>
      </c>
      <c r="E240" s="15">
        <v>88</v>
      </c>
      <c r="F240" s="265">
        <v>-3.2967032967032968E-2</v>
      </c>
      <c r="G240" s="15">
        <f>VLOOKUP(A240,Table1[],2,0)</f>
        <v>3</v>
      </c>
    </row>
    <row r="241" spans="1:7" ht="15" customHeight="1">
      <c r="A241" s="15" t="s">
        <v>224</v>
      </c>
      <c r="B241" s="15" t="s">
        <v>224</v>
      </c>
      <c r="C241" s="101">
        <v>1387</v>
      </c>
      <c r="D241" s="107">
        <v>-2.5298664792691498E-2</v>
      </c>
      <c r="E241" s="15">
        <v>41</v>
      </c>
      <c r="F241" s="265">
        <v>-2.3809523809523808E-2</v>
      </c>
      <c r="G241" s="15">
        <f>VLOOKUP(A241,Table1[],2,0)</f>
        <v>2</v>
      </c>
    </row>
    <row r="242" spans="1:7" ht="15" customHeight="1">
      <c r="A242" s="15" t="s">
        <v>448</v>
      </c>
      <c r="B242" s="15" t="s">
        <v>448</v>
      </c>
      <c r="C242" s="101">
        <v>733</v>
      </c>
      <c r="D242" s="107">
        <v>-0.12945368171021376</v>
      </c>
      <c r="E242" s="15">
        <v>28</v>
      </c>
      <c r="F242" s="265">
        <v>-0.41666666666666669</v>
      </c>
      <c r="G242" s="15">
        <f>VLOOKUP(A242,Table1[],2,0)</f>
        <v>0</v>
      </c>
    </row>
    <row r="243" spans="1:7" ht="15" customHeight="1">
      <c r="A243" s="15" t="s">
        <v>299</v>
      </c>
      <c r="B243" s="15" t="s">
        <v>299</v>
      </c>
      <c r="C243" s="101">
        <v>1715</v>
      </c>
      <c r="D243" s="107">
        <v>4.7008547008547008E-2</v>
      </c>
      <c r="E243" s="15">
        <v>133</v>
      </c>
      <c r="F243" s="265">
        <v>9.9173553719008267E-2</v>
      </c>
      <c r="G243" s="15">
        <f>VLOOKUP(A243,Table1[],2,0)</f>
        <v>5</v>
      </c>
    </row>
    <row r="244" spans="1:7" ht="15" customHeight="1">
      <c r="A244" s="15" t="s">
        <v>450</v>
      </c>
      <c r="B244" s="15" t="s">
        <v>450</v>
      </c>
      <c r="C244" s="101">
        <v>2568</v>
      </c>
      <c r="D244" s="107">
        <v>1.5822784810126583E-2</v>
      </c>
      <c r="E244" s="15">
        <v>86</v>
      </c>
      <c r="F244" s="265">
        <v>-9.4736842105263161E-2</v>
      </c>
      <c r="G244" s="15">
        <f>VLOOKUP(A244,Table1[],2,0)</f>
        <v>1</v>
      </c>
    </row>
    <row r="245" spans="1:7" ht="15" customHeight="1">
      <c r="A245" s="15" t="s">
        <v>403</v>
      </c>
      <c r="B245" s="15" t="s">
        <v>403</v>
      </c>
      <c r="C245" s="101">
        <v>3232</v>
      </c>
      <c r="D245" s="107">
        <v>-9.5004596996628877E-3</v>
      </c>
      <c r="E245" s="15">
        <v>341</v>
      </c>
      <c r="F245" s="265">
        <v>0.26765799256505574</v>
      </c>
      <c r="G245" s="15">
        <f>VLOOKUP(A245,Table1[],2,0)</f>
        <v>14</v>
      </c>
    </row>
    <row r="246" spans="1:7" ht="15" customHeight="1">
      <c r="A246" s="15" t="s">
        <v>302</v>
      </c>
      <c r="B246" s="15" t="s">
        <v>302</v>
      </c>
      <c r="C246" s="101">
        <v>860</v>
      </c>
      <c r="D246" s="107">
        <v>1.2956419316843345E-2</v>
      </c>
      <c r="E246" s="15">
        <v>8</v>
      </c>
      <c r="F246" s="265">
        <v>0.33333333333333331</v>
      </c>
      <c r="G246" s="15">
        <f>VLOOKUP(A246,Table1[],2,0)</f>
        <v>0</v>
      </c>
    </row>
    <row r="247" spans="1:7" ht="15" customHeight="1">
      <c r="A247" s="15" t="s">
        <v>405</v>
      </c>
      <c r="B247" s="15" t="s">
        <v>405</v>
      </c>
      <c r="C247" s="101">
        <v>1764</v>
      </c>
      <c r="D247" s="107">
        <v>7.7580940745265725E-2</v>
      </c>
      <c r="E247" s="15">
        <v>29</v>
      </c>
      <c r="F247" s="265">
        <v>0.2608695652173913</v>
      </c>
      <c r="G247" s="15">
        <f>VLOOKUP(A247,Table1[],2,0)</f>
        <v>0</v>
      </c>
    </row>
    <row r="248" spans="1:7" ht="15" customHeight="1">
      <c r="A248" s="15" t="s">
        <v>303</v>
      </c>
      <c r="B248" s="15" t="s">
        <v>303</v>
      </c>
      <c r="C248" s="101">
        <v>1184</v>
      </c>
      <c r="D248" s="107">
        <v>-0.10641509433962264</v>
      </c>
      <c r="E248" s="15">
        <v>70</v>
      </c>
      <c r="F248" s="265">
        <v>0.16666666666666666</v>
      </c>
      <c r="G248" s="15">
        <f>VLOOKUP(A248,Table1[],2,0)</f>
        <v>6</v>
      </c>
    </row>
    <row r="249" spans="1:7" ht="15" customHeight="1">
      <c r="A249" s="15" t="s">
        <v>106</v>
      </c>
      <c r="B249" s="15" t="s">
        <v>106</v>
      </c>
      <c r="C249" s="101">
        <v>2088</v>
      </c>
      <c r="D249" s="107">
        <v>5.9898477157360408E-2</v>
      </c>
      <c r="E249" s="15">
        <v>203</v>
      </c>
      <c r="F249" s="265">
        <v>3.0456852791878174E-2</v>
      </c>
      <c r="G249" s="15">
        <f>VLOOKUP(A249,Table1[],2,0)</f>
        <v>9</v>
      </c>
    </row>
    <row r="250" spans="1:7" ht="15" customHeight="1">
      <c r="A250" s="15" t="s">
        <v>58</v>
      </c>
      <c r="B250" s="15" t="s">
        <v>58</v>
      </c>
      <c r="C250" s="101">
        <v>821</v>
      </c>
      <c r="D250" s="107">
        <v>-1.7942583732057416E-2</v>
      </c>
      <c r="E250" s="15">
        <v>48</v>
      </c>
      <c r="F250" s="265">
        <v>-5.8823529411764705E-2</v>
      </c>
      <c r="G250" s="15">
        <f>VLOOKUP(A250,Table1[],2,0)</f>
        <v>3</v>
      </c>
    </row>
    <row r="251" spans="1:7">
      <c r="A251" s="15" t="s">
        <v>716</v>
      </c>
      <c r="B251" s="15" t="s">
        <v>716</v>
      </c>
      <c r="C251" s="101">
        <v>2442</v>
      </c>
      <c r="D251" s="107">
        <v>-5.0175029171528586E-2</v>
      </c>
      <c r="E251" s="15">
        <v>419</v>
      </c>
      <c r="F251" s="265">
        <v>0</v>
      </c>
      <c r="G251" s="15">
        <v>0</v>
      </c>
    </row>
    <row r="252" spans="1:7" ht="15" customHeight="1">
      <c r="A252" s="15" t="s">
        <v>359</v>
      </c>
      <c r="B252" s="15" t="s">
        <v>359</v>
      </c>
      <c r="C252" s="101">
        <v>1911</v>
      </c>
      <c r="D252" s="107">
        <v>1.0476689366160294E-3</v>
      </c>
      <c r="E252" s="15">
        <v>108</v>
      </c>
      <c r="F252" s="265">
        <v>-0.14285714285714285</v>
      </c>
      <c r="G252" s="15">
        <f>VLOOKUP(A252,Table1[],2,0)</f>
        <v>2</v>
      </c>
    </row>
    <row r="253" spans="1:7" ht="15" customHeight="1">
      <c r="A253" s="15" t="s">
        <v>360</v>
      </c>
      <c r="B253" s="15" t="s">
        <v>360</v>
      </c>
      <c r="C253" s="101">
        <v>1535</v>
      </c>
      <c r="D253" s="107">
        <v>9.5645967166309784E-2</v>
      </c>
      <c r="E253" s="15">
        <v>187</v>
      </c>
      <c r="F253" s="265">
        <v>4.4692737430167599E-2</v>
      </c>
      <c r="G253" s="15">
        <f>VLOOKUP(A253,Table1[],2,0)</f>
        <v>7</v>
      </c>
    </row>
    <row r="254" spans="1:7" ht="15" customHeight="1">
      <c r="A254" s="15" t="s">
        <v>59</v>
      </c>
      <c r="B254" s="15" t="s">
        <v>59</v>
      </c>
      <c r="C254" s="101">
        <v>784</v>
      </c>
      <c r="D254" s="107">
        <v>-0.11412429378531073</v>
      </c>
      <c r="E254" s="15">
        <v>38</v>
      </c>
      <c r="F254" s="265">
        <v>-2.564102564102564E-2</v>
      </c>
      <c r="G254" s="15">
        <f>VLOOKUP(A254,Table1[],2,0)</f>
        <v>0</v>
      </c>
    </row>
    <row r="255" spans="1:7" ht="15" customHeight="1">
      <c r="A255" s="15" t="s">
        <v>60</v>
      </c>
      <c r="B255" s="15" t="s">
        <v>60</v>
      </c>
      <c r="C255" s="101">
        <v>1275</v>
      </c>
      <c r="D255" s="107">
        <v>3.7428803905614323E-2</v>
      </c>
      <c r="E255" s="15">
        <v>163</v>
      </c>
      <c r="F255" s="265">
        <v>-9.4444444444444442E-2</v>
      </c>
      <c r="G255" s="15">
        <f>VLOOKUP(A255,Table1[],2,0)</f>
        <v>16</v>
      </c>
    </row>
    <row r="256" spans="1:7" ht="15" customHeight="1">
      <c r="A256" s="103" t="s">
        <v>225</v>
      </c>
      <c r="B256" s="15" t="s">
        <v>225</v>
      </c>
      <c r="C256" s="101">
        <v>688</v>
      </c>
      <c r="D256" s="107">
        <v>-0.15479115479115479</v>
      </c>
      <c r="E256" s="15">
        <v>59</v>
      </c>
      <c r="F256" s="265">
        <v>0</v>
      </c>
      <c r="G256" s="15">
        <f>VLOOKUP(A256,Table1[],2,0)</f>
        <v>3</v>
      </c>
    </row>
    <row r="257" spans="1:7" ht="15" customHeight="1">
      <c r="A257" s="15" t="s">
        <v>107</v>
      </c>
      <c r="B257" s="15" t="s">
        <v>107</v>
      </c>
      <c r="C257" s="101">
        <v>1713</v>
      </c>
      <c r="D257" s="107">
        <v>-2.44874715261959E-2</v>
      </c>
      <c r="E257" s="15">
        <v>217</v>
      </c>
      <c r="F257" s="265">
        <v>-5.6521739130434782E-2</v>
      </c>
      <c r="G257" s="15">
        <f>VLOOKUP(A257,Table1[],2,0)</f>
        <v>1</v>
      </c>
    </row>
    <row r="258" spans="1:7" ht="15" customHeight="1">
      <c r="A258" s="15" t="s">
        <v>61</v>
      </c>
      <c r="B258" s="15" t="s">
        <v>61</v>
      </c>
      <c r="C258" s="101">
        <v>1148</v>
      </c>
      <c r="D258" s="107">
        <v>-4.0133779264214048E-2</v>
      </c>
      <c r="E258" s="15">
        <v>130</v>
      </c>
      <c r="F258" s="265">
        <v>-0.12751677852348994</v>
      </c>
      <c r="G258" s="15">
        <f>VLOOKUP(A258,Table1[],2,0)</f>
        <v>17</v>
      </c>
    </row>
    <row r="259" spans="1:7" ht="15" customHeight="1">
      <c r="A259" s="15" t="s">
        <v>304</v>
      </c>
      <c r="B259" s="15" t="s">
        <v>304</v>
      </c>
      <c r="C259" s="101">
        <v>2109</v>
      </c>
      <c r="D259" s="107">
        <v>8.126195028680689E-3</v>
      </c>
      <c r="E259" s="15">
        <v>233</v>
      </c>
      <c r="F259" s="265">
        <v>-0.13703703703703704</v>
      </c>
      <c r="G259" s="15">
        <f>VLOOKUP(A259,Table1[],2,0)</f>
        <v>10</v>
      </c>
    </row>
    <row r="260" spans="1:7" ht="15" customHeight="1">
      <c r="A260" s="15" t="s">
        <v>226</v>
      </c>
      <c r="B260" s="15" t="s">
        <v>226</v>
      </c>
      <c r="C260" s="101">
        <v>588</v>
      </c>
      <c r="D260" s="107">
        <v>3.5211267605633804E-2</v>
      </c>
      <c r="E260" s="15">
        <v>15</v>
      </c>
      <c r="F260" s="265">
        <v>-6.25E-2</v>
      </c>
      <c r="G260" s="15">
        <f>VLOOKUP(A260,Table1[],2,0)</f>
        <v>0</v>
      </c>
    </row>
    <row r="261" spans="1:7" ht="15" customHeight="1">
      <c r="A261" s="15" t="s">
        <v>361</v>
      </c>
      <c r="B261" s="15" t="s">
        <v>361</v>
      </c>
      <c r="C261" s="101">
        <v>1835</v>
      </c>
      <c r="D261" s="107">
        <v>-9.6059113300492605E-2</v>
      </c>
      <c r="E261" s="15">
        <v>294</v>
      </c>
      <c r="F261" s="265">
        <v>-4.2345276872964167E-2</v>
      </c>
      <c r="G261" s="15">
        <f>VLOOKUP(A261,Table1[],2,0)</f>
        <v>11</v>
      </c>
    </row>
    <row r="262" spans="1:7" ht="15" customHeight="1">
      <c r="A262" s="15" t="s">
        <v>406</v>
      </c>
      <c r="B262" s="15" t="s">
        <v>406</v>
      </c>
      <c r="C262" s="101">
        <v>703</v>
      </c>
      <c r="D262" s="107">
        <v>-2.9005524861878452E-2</v>
      </c>
      <c r="E262" s="15">
        <v>27</v>
      </c>
      <c r="F262" s="265">
        <v>-0.15625</v>
      </c>
      <c r="G262" s="15">
        <f>VLOOKUP(A262,Table1[],2,0)</f>
        <v>1</v>
      </c>
    </row>
    <row r="263" spans="1:7" ht="15" customHeight="1">
      <c r="A263" s="15" t="s">
        <v>175</v>
      </c>
      <c r="B263" s="15" t="s">
        <v>175</v>
      </c>
      <c r="C263" s="101">
        <v>585</v>
      </c>
      <c r="D263" s="107">
        <v>-7.7287066246056788E-2</v>
      </c>
      <c r="E263" s="15">
        <v>14</v>
      </c>
      <c r="F263" s="265">
        <v>-6.6666666666666666E-2</v>
      </c>
      <c r="G263" s="15">
        <f>VLOOKUP(A263,Table1[],2,0)</f>
        <v>1</v>
      </c>
    </row>
    <row r="264" spans="1:7">
      <c r="A264" s="15" t="s">
        <v>535</v>
      </c>
      <c r="B264" s="15" t="s">
        <v>263</v>
      </c>
      <c r="C264" s="101">
        <v>1165</v>
      </c>
      <c r="D264" s="107">
        <v>0.10009442870632672</v>
      </c>
      <c r="E264" s="15">
        <v>24</v>
      </c>
      <c r="F264" s="265">
        <v>-0.25</v>
      </c>
      <c r="G264" s="15">
        <f>VLOOKUP(A264,Table1[],2,0)</f>
        <v>3</v>
      </c>
    </row>
    <row r="265" spans="1:7">
      <c r="A265" s="15" t="s">
        <v>109</v>
      </c>
      <c r="B265" s="15" t="s">
        <v>109</v>
      </c>
      <c r="C265" s="101">
        <v>1347</v>
      </c>
      <c r="D265" s="107">
        <v>7.4162679425837319E-2</v>
      </c>
      <c r="E265" s="15">
        <v>23</v>
      </c>
      <c r="F265" s="265">
        <v>0.15</v>
      </c>
      <c r="G265" s="15">
        <f>VLOOKUP(A265,Table1[],2,0)</f>
        <v>0</v>
      </c>
    </row>
    <row r="266" spans="1:7" ht="15" customHeight="1">
      <c r="A266" s="15" t="s">
        <v>152</v>
      </c>
      <c r="B266" s="15" t="s">
        <v>152</v>
      </c>
      <c r="C266" s="101">
        <v>1996</v>
      </c>
      <c r="D266" s="107">
        <v>-0.1422432316287065</v>
      </c>
      <c r="E266" s="15">
        <v>179</v>
      </c>
      <c r="F266" s="265">
        <v>-0.21491228070175439</v>
      </c>
      <c r="G266" s="15">
        <f>VLOOKUP(A266,Table1[],2,0)</f>
        <v>2</v>
      </c>
    </row>
    <row r="267" spans="1:7" ht="15" customHeight="1">
      <c r="A267" s="15" t="s">
        <v>305</v>
      </c>
      <c r="B267" s="15" t="s">
        <v>305</v>
      </c>
      <c r="C267" s="101">
        <v>808</v>
      </c>
      <c r="D267" s="107">
        <v>-8.9064261555806087E-2</v>
      </c>
      <c r="E267" s="15">
        <v>12</v>
      </c>
      <c r="F267" s="265">
        <v>-0.2</v>
      </c>
      <c r="G267" s="15">
        <f>VLOOKUP(A267,Table1[],2,0)</f>
        <v>0</v>
      </c>
    </row>
    <row r="268" spans="1:7">
      <c r="A268" s="15" t="s">
        <v>530</v>
      </c>
      <c r="B268" s="15" t="s">
        <v>110</v>
      </c>
      <c r="C268" s="101">
        <v>2139</v>
      </c>
      <c r="D268" s="107">
        <v>-0.12978030919446704</v>
      </c>
      <c r="E268" s="15">
        <v>92</v>
      </c>
      <c r="F268" s="265">
        <v>-9.8039215686274508E-2</v>
      </c>
      <c r="G268" s="15">
        <f>VLOOKUP(A268,Table1[],2,0)</f>
        <v>0</v>
      </c>
    </row>
    <row r="269" spans="1:7">
      <c r="A269" s="15" t="s">
        <v>531</v>
      </c>
      <c r="B269" s="15" t="s">
        <v>111</v>
      </c>
      <c r="C269" s="101">
        <v>1044</v>
      </c>
      <c r="D269" s="107">
        <v>-8.5814360770577927E-2</v>
      </c>
      <c r="E269" s="15">
        <v>139</v>
      </c>
      <c r="F269" s="265">
        <v>-0.13125000000000001</v>
      </c>
      <c r="G269" s="15">
        <f>VLOOKUP(A269,Table1[],2,0)</f>
        <v>6</v>
      </c>
    </row>
    <row r="270" spans="1:7">
      <c r="A270" s="15" t="s">
        <v>228</v>
      </c>
      <c r="B270" s="15" t="s">
        <v>228</v>
      </c>
      <c r="C270" s="101">
        <v>685</v>
      </c>
      <c r="D270" s="107">
        <v>-3.3850493653032443E-2</v>
      </c>
      <c r="E270" s="15">
        <v>9</v>
      </c>
      <c r="F270" s="265">
        <v>-0.35714285714285715</v>
      </c>
      <c r="G270" s="15">
        <f>VLOOKUP(A270,Table1[],2,0)</f>
        <v>0</v>
      </c>
    </row>
    <row r="271" spans="1:7" ht="15" customHeight="1">
      <c r="A271" s="15" t="s">
        <v>407</v>
      </c>
      <c r="B271" s="15" t="s">
        <v>407</v>
      </c>
      <c r="C271" s="101">
        <v>1054</v>
      </c>
      <c r="D271" s="107">
        <v>4.3564356435643561E-2</v>
      </c>
      <c r="E271" s="15">
        <v>56</v>
      </c>
      <c r="F271" s="265">
        <v>0.14285714285714285</v>
      </c>
      <c r="G271" s="15">
        <f>VLOOKUP(A271,Table1[],2,0)</f>
        <v>3</v>
      </c>
    </row>
    <row r="272" spans="1:7" ht="15" customHeight="1">
      <c r="A272" s="15" t="s">
        <v>408</v>
      </c>
      <c r="B272" s="15" t="s">
        <v>408</v>
      </c>
      <c r="C272" s="101">
        <v>683</v>
      </c>
      <c r="D272" s="107">
        <v>0.21530249110320285</v>
      </c>
      <c r="E272" s="15">
        <v>33</v>
      </c>
      <c r="F272" s="265">
        <v>-0.10810810810810811</v>
      </c>
      <c r="G272" s="15">
        <f>VLOOKUP(A272,Table1[],2,0)</f>
        <v>1</v>
      </c>
    </row>
    <row r="273" spans="1:7" ht="15" customHeight="1">
      <c r="A273" s="15" t="s">
        <v>112</v>
      </c>
      <c r="B273" s="15" t="s">
        <v>112</v>
      </c>
      <c r="C273" s="101">
        <v>435</v>
      </c>
      <c r="D273" s="107">
        <v>-4.3956043956043959E-2</v>
      </c>
      <c r="E273" s="15">
        <v>15</v>
      </c>
      <c r="F273" s="265">
        <v>0.875</v>
      </c>
      <c r="G273" s="15">
        <f>VLOOKUP(A273,Table1[],2,0)</f>
        <v>0</v>
      </c>
    </row>
    <row r="274" spans="1:7" ht="15" customHeight="1">
      <c r="A274" s="15" t="s">
        <v>230</v>
      </c>
      <c r="B274" s="15" t="s">
        <v>230</v>
      </c>
      <c r="C274" s="101">
        <v>1906</v>
      </c>
      <c r="D274" s="107">
        <v>3.6996735582154515E-2</v>
      </c>
      <c r="E274" s="15">
        <v>13</v>
      </c>
      <c r="F274" s="265">
        <v>0</v>
      </c>
      <c r="G274" s="15">
        <f>VLOOKUP(A274,Table1[],2,0)</f>
        <v>2</v>
      </c>
    </row>
    <row r="275" spans="1:7">
      <c r="A275" s="15" t="s">
        <v>177</v>
      </c>
      <c r="B275" s="15" t="s">
        <v>177</v>
      </c>
      <c r="C275" s="101">
        <v>836</v>
      </c>
      <c r="D275" s="107">
        <v>-7.1111111111111111E-2</v>
      </c>
      <c r="E275" s="15">
        <v>27</v>
      </c>
      <c r="F275" s="265">
        <v>-0.12903225806451613</v>
      </c>
      <c r="G275" s="15">
        <f>VLOOKUP(A275,Table1[],2,0)</f>
        <v>3</v>
      </c>
    </row>
    <row r="276" spans="1:7">
      <c r="A276" s="15" t="s">
        <v>684</v>
      </c>
      <c r="B276" s="15" t="s">
        <v>384</v>
      </c>
      <c r="C276" s="101">
        <v>778</v>
      </c>
      <c r="D276" s="107">
        <v>-5.2375152253349572E-2</v>
      </c>
      <c r="E276" s="15">
        <v>19</v>
      </c>
      <c r="F276" s="265">
        <v>0.26666666666666666</v>
      </c>
      <c r="G276" s="15">
        <f>VLOOKUP(A276,Table1[],2,0)</f>
        <v>2</v>
      </c>
    </row>
    <row r="277" spans="1:7">
      <c r="A277" s="15" t="s">
        <v>686</v>
      </c>
      <c r="B277" s="15" t="s">
        <v>409</v>
      </c>
      <c r="C277" s="101">
        <v>1871</v>
      </c>
      <c r="D277" s="107">
        <v>-3.2074495602690122E-2</v>
      </c>
      <c r="E277" s="15">
        <v>230</v>
      </c>
      <c r="F277" s="265">
        <v>-5.3497942386831275E-2</v>
      </c>
      <c r="G277" s="15">
        <f>VLOOKUP(A277,Table1[],2,0)</f>
        <v>12</v>
      </c>
    </row>
    <row r="278" spans="1:7" ht="15" customHeight="1">
      <c r="A278" s="15" t="s">
        <v>362</v>
      </c>
      <c r="B278" s="15" t="s">
        <v>362</v>
      </c>
      <c r="C278" s="101">
        <v>1487</v>
      </c>
      <c r="D278" s="107">
        <v>-9.6597812879708381E-2</v>
      </c>
      <c r="E278" s="15">
        <v>174</v>
      </c>
      <c r="F278" s="265">
        <v>-0.27800829875518673</v>
      </c>
      <c r="G278" s="15">
        <f>VLOOKUP(A278,Table1[],2,0)</f>
        <v>5</v>
      </c>
    </row>
    <row r="279" spans="1:7" ht="15" customHeight="1">
      <c r="A279" s="15" t="s">
        <v>113</v>
      </c>
      <c r="B279" s="15" t="s">
        <v>113</v>
      </c>
      <c r="C279" s="101">
        <v>1644</v>
      </c>
      <c r="D279" s="107">
        <v>-8.0536912751677847E-2</v>
      </c>
      <c r="E279" s="15">
        <v>151</v>
      </c>
      <c r="F279" s="265">
        <v>-0.12716763005780346</v>
      </c>
      <c r="G279" s="15">
        <f>VLOOKUP(A279,Table1[],2,0)</f>
        <v>3</v>
      </c>
    </row>
    <row r="280" spans="1:7" ht="15" customHeight="1">
      <c r="A280" s="15" t="s">
        <v>179</v>
      </c>
      <c r="B280" s="15" t="s">
        <v>179</v>
      </c>
      <c r="C280" s="101">
        <v>876</v>
      </c>
      <c r="D280" s="107">
        <v>-5.2972972972972973E-2</v>
      </c>
      <c r="E280" s="15">
        <v>30</v>
      </c>
      <c r="F280" s="265">
        <v>0.1111111111111111</v>
      </c>
      <c r="G280" s="15">
        <f>VLOOKUP(A280,Table1[],2,0)</f>
        <v>0</v>
      </c>
    </row>
    <row r="281" spans="1:7" ht="15" customHeight="1">
      <c r="A281" s="15" t="s">
        <v>306</v>
      </c>
      <c r="B281" s="15" t="s">
        <v>306</v>
      </c>
      <c r="C281" s="101">
        <v>895</v>
      </c>
      <c r="D281" s="107">
        <v>6.0426540284360189E-2</v>
      </c>
      <c r="E281" s="15">
        <v>5</v>
      </c>
      <c r="F281" s="265">
        <v>-0.375</v>
      </c>
      <c r="G281" s="15">
        <f>VLOOKUP(A281,Table1[],2,0)</f>
        <v>0</v>
      </c>
    </row>
    <row r="282" spans="1:7" ht="15" customHeight="1">
      <c r="A282" s="15" t="s">
        <v>153</v>
      </c>
      <c r="B282" s="15" t="s">
        <v>153</v>
      </c>
      <c r="C282" s="101">
        <v>1494</v>
      </c>
      <c r="D282" s="107">
        <v>-5.3831538948701713E-2</v>
      </c>
      <c r="E282" s="15">
        <v>18</v>
      </c>
      <c r="F282" s="265">
        <v>-0.1</v>
      </c>
      <c r="G282" s="15">
        <f>VLOOKUP(A282,Table1[],2,0)</f>
        <v>4</v>
      </c>
    </row>
    <row r="283" spans="1:7" ht="15" customHeight="1">
      <c r="A283" s="15" t="s">
        <v>307</v>
      </c>
      <c r="B283" s="15" t="s">
        <v>307</v>
      </c>
      <c r="C283" s="101">
        <v>1051</v>
      </c>
      <c r="D283" s="107">
        <v>4.7856430707876374E-2</v>
      </c>
      <c r="E283" s="15">
        <v>102</v>
      </c>
      <c r="F283" s="265">
        <v>0.52238805970149249</v>
      </c>
      <c r="G283" s="15">
        <f>VLOOKUP(A283,Table1[],2,0)</f>
        <v>0</v>
      </c>
    </row>
    <row r="284" spans="1:7" ht="15" customHeight="1">
      <c r="A284" s="15" t="s">
        <v>364</v>
      </c>
      <c r="B284" s="15" t="s">
        <v>364</v>
      </c>
      <c r="C284" s="101">
        <v>1131</v>
      </c>
      <c r="D284" s="107">
        <v>-3.6626916524701875E-2</v>
      </c>
      <c r="E284" s="15">
        <v>47</v>
      </c>
      <c r="F284" s="265">
        <v>-0.11320754716981132</v>
      </c>
      <c r="G284" s="15">
        <f>VLOOKUP(A284,Table1[],2,0)</f>
        <v>0</v>
      </c>
    </row>
    <row r="285" spans="1:7" ht="15" customHeight="1">
      <c r="A285" s="15" t="s">
        <v>232</v>
      </c>
      <c r="B285" s="15" t="s">
        <v>232</v>
      </c>
      <c r="C285" s="101">
        <v>699</v>
      </c>
      <c r="D285" s="107">
        <v>-5.6680161943319839E-2</v>
      </c>
      <c r="E285" s="15">
        <v>19</v>
      </c>
      <c r="F285" s="265">
        <v>-0.20833333333333334</v>
      </c>
      <c r="G285" s="15">
        <f>VLOOKUP(A285,Table1[],2,0)</f>
        <v>3</v>
      </c>
    </row>
    <row r="286" spans="1:7" ht="15" customHeight="1">
      <c r="A286" s="15" t="s">
        <v>410</v>
      </c>
      <c r="B286" s="15" t="s">
        <v>410</v>
      </c>
      <c r="C286" s="101">
        <v>346</v>
      </c>
      <c r="D286" s="107">
        <v>0</v>
      </c>
      <c r="E286" s="15">
        <v>14</v>
      </c>
      <c r="F286" s="265">
        <v>0.27272727272727271</v>
      </c>
      <c r="G286" s="15">
        <f>VLOOKUP(A286,Table1[],2,0)</f>
        <v>0</v>
      </c>
    </row>
    <row r="287" spans="1:7" ht="15" customHeight="1">
      <c r="A287" s="15" t="s">
        <v>308</v>
      </c>
      <c r="B287" s="15" t="s">
        <v>308</v>
      </c>
      <c r="C287" s="101">
        <v>1083</v>
      </c>
      <c r="D287" s="107">
        <v>-2.5202520252025202E-2</v>
      </c>
      <c r="E287" s="15">
        <v>26</v>
      </c>
      <c r="F287" s="265">
        <v>-0.21212121212121213</v>
      </c>
      <c r="G287" s="15">
        <f>VLOOKUP(A287,Table1[],2,0)</f>
        <v>0</v>
      </c>
    </row>
    <row r="288" spans="1:7" ht="15" customHeight="1">
      <c r="A288" s="15" t="s">
        <v>365</v>
      </c>
      <c r="B288" s="15" t="s">
        <v>365</v>
      </c>
      <c r="C288" s="101">
        <v>920</v>
      </c>
      <c r="D288" s="107">
        <v>-3.0558482613277135E-2</v>
      </c>
      <c r="E288" s="15">
        <v>94</v>
      </c>
      <c r="F288" s="265">
        <v>-0.15315315315315314</v>
      </c>
      <c r="G288" s="15">
        <f>VLOOKUP(A288,Table1[],2,0)</f>
        <v>1</v>
      </c>
    </row>
    <row r="289" spans="1:7" ht="15" customHeight="1">
      <c r="A289" s="15" t="s">
        <v>366</v>
      </c>
      <c r="B289" s="15" t="s">
        <v>366</v>
      </c>
      <c r="C289" s="101">
        <v>1109</v>
      </c>
      <c r="D289" s="107">
        <v>0</v>
      </c>
      <c r="E289" s="15">
        <v>102</v>
      </c>
      <c r="F289" s="265">
        <v>-9.7087378640776691E-3</v>
      </c>
      <c r="G289" s="15">
        <f>VLOOKUP(A289,Table1[],2,0)</f>
        <v>8</v>
      </c>
    </row>
    <row r="290" spans="1:7" ht="15" customHeight="1">
      <c r="A290" s="15" t="s">
        <v>683</v>
      </c>
      <c r="B290" s="15" t="s">
        <v>412</v>
      </c>
      <c r="C290" s="101">
        <v>794</v>
      </c>
      <c r="D290" s="107">
        <v>-0.1331877729257642</v>
      </c>
      <c r="E290" s="15">
        <v>42</v>
      </c>
      <c r="F290" s="265">
        <v>-0.35384615384615387</v>
      </c>
      <c r="G290" s="15">
        <f>VLOOKUP(A290,Table1[],2,0)</f>
        <v>5</v>
      </c>
    </row>
    <row r="291" spans="1:7" ht="15" customHeight="1">
      <c r="A291" s="15" t="s">
        <v>114</v>
      </c>
      <c r="B291" s="15" t="s">
        <v>114</v>
      </c>
      <c r="C291" s="101">
        <v>1277</v>
      </c>
      <c r="D291" s="107">
        <v>3.6525974025974024E-2</v>
      </c>
      <c r="E291" s="15">
        <v>49</v>
      </c>
      <c r="F291" s="265">
        <v>-5.7692307692307696E-2</v>
      </c>
      <c r="G291" s="15">
        <f>VLOOKUP(A291,Table1[],2,0)</f>
        <v>0</v>
      </c>
    </row>
    <row r="292" spans="1:7" ht="15" customHeight="1">
      <c r="A292" s="15" t="s">
        <v>309</v>
      </c>
      <c r="B292" s="15" t="s">
        <v>309</v>
      </c>
      <c r="C292" s="101">
        <v>1477</v>
      </c>
      <c r="D292" s="107">
        <v>7.8102189781021902E-2</v>
      </c>
      <c r="E292" s="15">
        <v>182</v>
      </c>
      <c r="F292" s="265">
        <v>0.22972972972972974</v>
      </c>
      <c r="G292" s="15">
        <f>VLOOKUP(A292,Table1[],2,0)</f>
        <v>5</v>
      </c>
    </row>
    <row r="293" spans="1:7" ht="15" customHeight="1">
      <c r="A293" s="15" t="s">
        <v>367</v>
      </c>
      <c r="B293" s="15" t="s">
        <v>367</v>
      </c>
      <c r="C293" s="101">
        <v>867</v>
      </c>
      <c r="D293" s="107">
        <v>-6.3714902807775378E-2</v>
      </c>
      <c r="E293" s="15">
        <v>59</v>
      </c>
      <c r="F293" s="265">
        <v>-0.22368421052631579</v>
      </c>
      <c r="G293" s="15">
        <f>VLOOKUP(A293,Table1[],2,0)</f>
        <v>0</v>
      </c>
    </row>
    <row r="294" spans="1:7" ht="15" customHeight="1">
      <c r="A294" s="15" t="s">
        <v>310</v>
      </c>
      <c r="B294" s="15" t="s">
        <v>310</v>
      </c>
      <c r="C294" s="101">
        <v>1045</v>
      </c>
      <c r="D294" s="107">
        <v>-2.0618556701030927E-2</v>
      </c>
      <c r="E294" s="15">
        <v>130</v>
      </c>
      <c r="F294" s="265">
        <v>7.7519379844961239E-3</v>
      </c>
      <c r="G294" s="15">
        <f>VLOOKUP(A294,Table1[],2,0)</f>
        <v>0</v>
      </c>
    </row>
    <row r="295" spans="1:7">
      <c r="A295" s="15" t="s">
        <v>708</v>
      </c>
      <c r="B295" s="15" t="s">
        <v>708</v>
      </c>
      <c r="C295" s="101">
        <v>252</v>
      </c>
      <c r="D295" s="107">
        <v>0.12</v>
      </c>
      <c r="E295" s="15">
        <v>20</v>
      </c>
      <c r="F295" s="265">
        <v>0</v>
      </c>
      <c r="G295" s="15">
        <v>0</v>
      </c>
    </row>
    <row r="296" spans="1:7" ht="15" customHeight="1">
      <c r="A296" s="15" t="s">
        <v>115</v>
      </c>
      <c r="B296" s="15" t="s">
        <v>115</v>
      </c>
      <c r="C296" s="101">
        <v>1096</v>
      </c>
      <c r="D296" s="107">
        <v>-5.0259965337954939E-2</v>
      </c>
      <c r="E296" s="15">
        <v>38</v>
      </c>
      <c r="F296" s="265">
        <v>0.11764705882352941</v>
      </c>
      <c r="G296" s="15">
        <f>VLOOKUP(A296,Table1[],2,0)</f>
        <v>13</v>
      </c>
    </row>
    <row r="297" spans="1:7" ht="15" customHeight="1">
      <c r="A297" s="15" t="s">
        <v>117</v>
      </c>
      <c r="B297" s="15" t="s">
        <v>117</v>
      </c>
      <c r="C297" s="101">
        <v>859</v>
      </c>
      <c r="D297" s="107">
        <v>-7.1351351351351358E-2</v>
      </c>
      <c r="E297" s="15">
        <v>16</v>
      </c>
      <c r="F297" s="265">
        <v>0.77777777777777779</v>
      </c>
      <c r="G297" s="15">
        <f>VLOOKUP(A297,Table1[],2,0)</f>
        <v>0</v>
      </c>
    </row>
    <row r="298" spans="1:7">
      <c r="A298" s="15" t="s">
        <v>691</v>
      </c>
      <c r="B298" s="15" t="s">
        <v>691</v>
      </c>
      <c r="C298" s="101"/>
      <c r="D298" s="107"/>
      <c r="E298" s="15">
        <v>0</v>
      </c>
      <c r="F298" s="265">
        <v>0</v>
      </c>
      <c r="G298" s="15">
        <v>0</v>
      </c>
    </row>
    <row r="299" spans="1:7" ht="15" customHeight="1">
      <c r="A299" s="15" t="s">
        <v>701</v>
      </c>
      <c r="B299" s="15" t="s">
        <v>313</v>
      </c>
      <c r="C299" s="101">
        <v>1221</v>
      </c>
      <c r="D299" s="107">
        <v>-2.7866242038216561E-2</v>
      </c>
      <c r="E299" s="15">
        <v>95</v>
      </c>
      <c r="F299" s="265">
        <v>9.1954022988505746E-2</v>
      </c>
      <c r="G299" s="15">
        <f>VLOOKUP(A299,Table1[],2,0)</f>
        <v>0</v>
      </c>
    </row>
    <row r="300" spans="1:7" ht="15" customHeight="1">
      <c r="A300" s="15" t="s">
        <v>369</v>
      </c>
      <c r="B300" s="15" t="s">
        <v>369</v>
      </c>
      <c r="C300" s="101">
        <v>857</v>
      </c>
      <c r="D300" s="107">
        <v>5.5418719211822662E-2</v>
      </c>
      <c r="E300" s="15">
        <v>42</v>
      </c>
      <c r="F300" s="265">
        <v>-6.6666666666666666E-2</v>
      </c>
      <c r="G300" s="15">
        <f>VLOOKUP(A300,Table1[],2,0)</f>
        <v>1</v>
      </c>
    </row>
    <row r="301" spans="1:7" ht="15" customHeight="1">
      <c r="A301" s="15" t="s">
        <v>370</v>
      </c>
      <c r="B301" s="15" t="s">
        <v>370</v>
      </c>
      <c r="C301" s="101">
        <v>831</v>
      </c>
      <c r="D301" s="107">
        <v>1.3414634146341463E-2</v>
      </c>
      <c r="E301" s="15">
        <v>56</v>
      </c>
      <c r="F301" s="265">
        <v>-0.22222222222222221</v>
      </c>
      <c r="G301" s="15">
        <f>VLOOKUP(A301,Table1[],2,0)</f>
        <v>0</v>
      </c>
    </row>
    <row r="302" spans="1:7" ht="15" customHeight="1">
      <c r="A302" s="15" t="s">
        <v>154</v>
      </c>
      <c r="B302" s="15" t="s">
        <v>154</v>
      </c>
      <c r="C302" s="101">
        <v>1217</v>
      </c>
      <c r="D302" s="107">
        <v>-0.15309672929714682</v>
      </c>
      <c r="E302" s="15">
        <v>156</v>
      </c>
      <c r="F302" s="265">
        <v>-0.25358851674641147</v>
      </c>
      <c r="G302" s="15">
        <f>VLOOKUP(A302,Table1[],2,0)</f>
        <v>0</v>
      </c>
    </row>
    <row r="303" spans="1:7" ht="15" customHeight="1">
      <c r="A303" s="15" t="s">
        <v>234</v>
      </c>
      <c r="B303" s="15" t="s">
        <v>234</v>
      </c>
      <c r="C303" s="101">
        <v>1902</v>
      </c>
      <c r="D303" s="107">
        <v>0.1444043321299639</v>
      </c>
      <c r="E303" s="15">
        <v>20</v>
      </c>
      <c r="F303" s="265">
        <v>0.42857142857142855</v>
      </c>
      <c r="G303" s="15">
        <f>VLOOKUP(A303,Table1[],2,0)</f>
        <v>0</v>
      </c>
    </row>
    <row r="304" spans="1:7" ht="15" customHeight="1">
      <c r="A304" s="15" t="s">
        <v>314</v>
      </c>
      <c r="B304" s="15" t="s">
        <v>314</v>
      </c>
      <c r="C304" s="101">
        <v>1628</v>
      </c>
      <c r="D304" s="107">
        <v>-6.7114093959731542E-3</v>
      </c>
      <c r="E304" s="15">
        <v>161</v>
      </c>
      <c r="F304" s="265">
        <v>-2.4242424242424242E-2</v>
      </c>
      <c r="G304" s="15">
        <f>VLOOKUP(A304,Table1[],2,0)</f>
        <v>9</v>
      </c>
    </row>
    <row r="305" spans="1:7" ht="15" customHeight="1">
      <c r="A305" s="15" t="s">
        <v>118</v>
      </c>
      <c r="B305" s="15" t="s">
        <v>118</v>
      </c>
      <c r="C305" s="101">
        <v>1571</v>
      </c>
      <c r="D305" s="107">
        <v>3.6279683377308705E-2</v>
      </c>
      <c r="E305" s="15">
        <v>257</v>
      </c>
      <c r="F305" s="265">
        <v>-0.11072664359861592</v>
      </c>
      <c r="G305" s="15">
        <f>VLOOKUP(A305,Table1[],2,0)</f>
        <v>1</v>
      </c>
    </row>
    <row r="306" spans="1:7" ht="15" customHeight="1">
      <c r="A306" s="15" t="s">
        <v>702</v>
      </c>
      <c r="B306" s="15" t="s">
        <v>315</v>
      </c>
      <c r="C306" s="101">
        <v>1486</v>
      </c>
      <c r="D306" s="107">
        <v>4.9435028248587573E-2</v>
      </c>
      <c r="E306" s="15">
        <v>154</v>
      </c>
      <c r="F306" s="265">
        <v>-0.18085106382978725</v>
      </c>
      <c r="G306" s="15">
        <f>VLOOKUP(A306,Table1[],2,0)</f>
        <v>4</v>
      </c>
    </row>
    <row r="307" spans="1:7" ht="15" customHeight="1">
      <c r="A307" s="15" t="s">
        <v>452</v>
      </c>
      <c r="B307" s="15" t="s">
        <v>452</v>
      </c>
      <c r="C307" s="101">
        <v>1614</v>
      </c>
      <c r="D307" s="107">
        <v>4.94148244473342E-2</v>
      </c>
      <c r="E307" s="15">
        <v>47</v>
      </c>
      <c r="F307" s="265">
        <v>-0.06</v>
      </c>
      <c r="G307" s="15">
        <f>VLOOKUP(A307,Table1[],2,0)</f>
        <v>4</v>
      </c>
    </row>
    <row r="308" spans="1:7" ht="15" customHeight="1">
      <c r="A308" s="15" t="s">
        <v>414</v>
      </c>
      <c r="B308" s="15" t="s">
        <v>414</v>
      </c>
      <c r="C308" s="101">
        <v>1148</v>
      </c>
      <c r="D308" s="107">
        <v>0.12992125984251968</v>
      </c>
      <c r="E308" s="15">
        <v>19</v>
      </c>
      <c r="F308" s="265">
        <v>0.58333333333333337</v>
      </c>
      <c r="G308" s="15">
        <f>VLOOKUP(A308,Table1[],2,0)</f>
        <v>2</v>
      </c>
    </row>
    <row r="309" spans="1:7" ht="15" customHeight="1">
      <c r="A309" s="15" t="s">
        <v>155</v>
      </c>
      <c r="B309" s="15" t="s">
        <v>155</v>
      </c>
      <c r="C309" s="101">
        <v>1542</v>
      </c>
      <c r="D309" s="107">
        <v>-3.8653366583541147E-2</v>
      </c>
      <c r="E309" s="15">
        <v>5</v>
      </c>
      <c r="F309" s="265">
        <v>-0.375</v>
      </c>
      <c r="G309" s="15">
        <f>VLOOKUP(A309,Table1[],2,0)</f>
        <v>0</v>
      </c>
    </row>
    <row r="310" spans="1:7" ht="15" customHeight="1">
      <c r="A310" s="15" t="s">
        <v>156</v>
      </c>
      <c r="B310" s="15" t="s">
        <v>156</v>
      </c>
      <c r="C310" s="101">
        <v>3101</v>
      </c>
      <c r="D310" s="107">
        <v>-0.11727867919157416</v>
      </c>
      <c r="E310" s="15">
        <v>46</v>
      </c>
      <c r="F310" s="265">
        <v>0.15</v>
      </c>
      <c r="G310" s="15">
        <f>VLOOKUP(A310,Table1[],2,0)</f>
        <v>5</v>
      </c>
    </row>
    <row r="311" spans="1:7" ht="15" customHeight="1">
      <c r="A311" s="15" t="s">
        <v>236</v>
      </c>
      <c r="B311" s="15" t="s">
        <v>236</v>
      </c>
      <c r="C311" s="101">
        <v>1183</v>
      </c>
      <c r="D311" s="107">
        <v>-8.1521739130434784E-2</v>
      </c>
      <c r="E311" s="15">
        <v>41</v>
      </c>
      <c r="F311" s="265">
        <v>0.36666666666666664</v>
      </c>
      <c r="G311" s="15">
        <f>VLOOKUP(A311,Table1[],2,0)</f>
        <v>0</v>
      </c>
    </row>
    <row r="312" spans="1:7" ht="15" customHeight="1">
      <c r="A312" s="15" t="s">
        <v>415</v>
      </c>
      <c r="B312" s="15" t="s">
        <v>415</v>
      </c>
      <c r="C312" s="101">
        <v>1494</v>
      </c>
      <c r="D312" s="107">
        <v>9.2904169714703735E-2</v>
      </c>
      <c r="E312" s="15">
        <v>176</v>
      </c>
      <c r="F312" s="265">
        <v>0.12101910828025478</v>
      </c>
      <c r="G312" s="15">
        <f>VLOOKUP(A312,Table1[],2,0)</f>
        <v>24</v>
      </c>
    </row>
    <row r="313" spans="1:7" ht="15" customHeight="1">
      <c r="A313" s="15" t="s">
        <v>119</v>
      </c>
      <c r="B313" s="15" t="s">
        <v>119</v>
      </c>
      <c r="C313" s="101">
        <v>774</v>
      </c>
      <c r="D313" s="107">
        <v>2.6525198938992044E-2</v>
      </c>
      <c r="E313" s="15">
        <v>11</v>
      </c>
      <c r="F313" s="265">
        <v>-0.15384615384615385</v>
      </c>
      <c r="G313" s="15">
        <f>VLOOKUP(A313,Table1[],2,0)</f>
        <v>0</v>
      </c>
    </row>
    <row r="314" spans="1:7" ht="15" customHeight="1">
      <c r="A314" s="15" t="s">
        <v>120</v>
      </c>
      <c r="B314" s="15" t="s">
        <v>120</v>
      </c>
      <c r="C314" s="101">
        <v>943</v>
      </c>
      <c r="D314" s="107">
        <v>3.512623490669594E-2</v>
      </c>
      <c r="E314" s="15">
        <v>103</v>
      </c>
      <c r="F314" s="265">
        <v>0.24096385542168675</v>
      </c>
      <c r="G314" s="15">
        <f>VLOOKUP(A314,Table1[],2,0)</f>
        <v>0</v>
      </c>
    </row>
    <row r="315" spans="1:7" ht="15" customHeight="1">
      <c r="A315" s="15" t="s">
        <v>316</v>
      </c>
      <c r="B315" s="15" t="s">
        <v>316</v>
      </c>
      <c r="C315" s="101">
        <v>1841</v>
      </c>
      <c r="D315" s="107">
        <v>-8.0878681977034447E-2</v>
      </c>
      <c r="E315" s="15">
        <v>100</v>
      </c>
      <c r="F315" s="265">
        <v>-0.12280701754385964</v>
      </c>
      <c r="G315" s="15">
        <f>VLOOKUP(A315,Table1[],2,0)</f>
        <v>2</v>
      </c>
    </row>
    <row r="316" spans="1:7" ht="15" customHeight="1">
      <c r="A316" s="15" t="s">
        <v>317</v>
      </c>
      <c r="B316" s="15" t="s">
        <v>317</v>
      </c>
      <c r="C316" s="101">
        <v>2037</v>
      </c>
      <c r="D316" s="107">
        <v>-9.1030789825970543E-2</v>
      </c>
      <c r="E316" s="15">
        <v>157</v>
      </c>
      <c r="F316" s="265">
        <v>-6.5476190476190479E-2</v>
      </c>
      <c r="G316" s="15">
        <f>VLOOKUP(A316,Table1[],2,0)</f>
        <v>8</v>
      </c>
    </row>
    <row r="317" spans="1:7" ht="15" customHeight="1">
      <c r="A317" s="15" t="s">
        <v>62</v>
      </c>
      <c r="B317" s="15" t="s">
        <v>62</v>
      </c>
      <c r="C317" s="101">
        <v>459</v>
      </c>
      <c r="D317" s="107">
        <v>-2.1321961620469083E-2</v>
      </c>
      <c r="E317" s="15">
        <v>31</v>
      </c>
      <c r="F317" s="265">
        <v>-0.1388888888888889</v>
      </c>
      <c r="G317" s="15">
        <f>VLOOKUP(A317,Table1[],2,0)</f>
        <v>0</v>
      </c>
    </row>
    <row r="318" spans="1:7" ht="15" customHeight="1">
      <c r="A318" s="15" t="s">
        <v>121</v>
      </c>
      <c r="B318" s="15" t="s">
        <v>121</v>
      </c>
      <c r="C318" s="101">
        <v>1025</v>
      </c>
      <c r="D318" s="107">
        <v>1.9900497512437811E-2</v>
      </c>
      <c r="E318" s="15">
        <v>34</v>
      </c>
      <c r="F318" s="265">
        <v>-0.10526315789473684</v>
      </c>
      <c r="G318" s="15">
        <f>VLOOKUP(A318,Table1[],2,0)</f>
        <v>7</v>
      </c>
    </row>
    <row r="319" spans="1:7" ht="15" customHeight="1">
      <c r="A319" s="15" t="s">
        <v>318</v>
      </c>
      <c r="B319" s="15" t="s">
        <v>318</v>
      </c>
      <c r="C319" s="101">
        <v>1848</v>
      </c>
      <c r="D319" s="107">
        <v>1.8181818181818181E-2</v>
      </c>
      <c r="E319" s="15">
        <v>189</v>
      </c>
      <c r="F319" s="265">
        <v>0.25165562913907286</v>
      </c>
      <c r="G319" s="15">
        <f>VLOOKUP(A319,Table1[],2,0)</f>
        <v>7</v>
      </c>
    </row>
    <row r="320" spans="1:7" ht="15" customHeight="1">
      <c r="A320" s="15" t="s">
        <v>371</v>
      </c>
      <c r="B320" s="15" t="s">
        <v>371</v>
      </c>
      <c r="C320" s="101">
        <v>506</v>
      </c>
      <c r="D320" s="107">
        <v>0.10964912280701754</v>
      </c>
      <c r="E320" s="15">
        <v>68</v>
      </c>
      <c r="F320" s="265">
        <v>0.17241379310344829</v>
      </c>
      <c r="G320" s="15">
        <f>VLOOKUP(A320,Table1[],2,0)</f>
        <v>0</v>
      </c>
    </row>
    <row r="321" spans="1:7" ht="15" customHeight="1">
      <c r="A321" s="15" t="s">
        <v>372</v>
      </c>
      <c r="B321" s="15" t="s">
        <v>372</v>
      </c>
      <c r="C321" s="101">
        <v>1279</v>
      </c>
      <c r="D321" s="107">
        <v>-0.18326947637292465</v>
      </c>
      <c r="E321" s="15">
        <v>226</v>
      </c>
      <c r="F321" s="265">
        <v>-0.29375000000000001</v>
      </c>
      <c r="G321" s="15">
        <f>VLOOKUP(A321,Table1[],2,0)</f>
        <v>6</v>
      </c>
    </row>
    <row r="322" spans="1:7" ht="15" customHeight="1">
      <c r="A322" s="15" t="s">
        <v>237</v>
      </c>
      <c r="B322" s="15" t="s">
        <v>237</v>
      </c>
      <c r="C322" s="101">
        <v>855</v>
      </c>
      <c r="D322" s="107">
        <v>-5.8139534883720929E-3</v>
      </c>
      <c r="E322" s="15">
        <v>18</v>
      </c>
      <c r="F322" s="265">
        <v>-0.25</v>
      </c>
      <c r="G322" s="15">
        <f>VLOOKUP(A322,Table1[],2,0)</f>
        <v>2</v>
      </c>
    </row>
    <row r="323" spans="1:7" ht="15" customHeight="1">
      <c r="A323" s="15" t="s">
        <v>63</v>
      </c>
      <c r="B323" s="15" t="s">
        <v>63</v>
      </c>
      <c r="C323" s="101">
        <v>775</v>
      </c>
      <c r="D323" s="107">
        <v>-3.9653035935563817E-2</v>
      </c>
      <c r="E323" s="15">
        <v>46</v>
      </c>
      <c r="F323" s="265">
        <v>0.35294117647058826</v>
      </c>
      <c r="G323" s="15">
        <f>VLOOKUP(A323,Table1[],2,0)</f>
        <v>0</v>
      </c>
    </row>
    <row r="324" spans="1:7">
      <c r="A324" s="15" t="s">
        <v>689</v>
      </c>
      <c r="B324" s="15" t="s">
        <v>544</v>
      </c>
      <c r="C324" s="101"/>
      <c r="D324" s="107"/>
      <c r="E324" s="15">
        <v>0</v>
      </c>
      <c r="F324" s="265">
        <v>0</v>
      </c>
      <c r="G324" s="15">
        <v>0</v>
      </c>
    </row>
    <row r="325" spans="1:7" ht="15" customHeight="1">
      <c r="A325" s="15" t="s">
        <v>319</v>
      </c>
      <c r="B325" s="15" t="s">
        <v>319</v>
      </c>
      <c r="C325" s="101">
        <v>1447</v>
      </c>
      <c r="D325" s="107">
        <v>-0.10789149198520345</v>
      </c>
      <c r="E325" s="15">
        <v>209</v>
      </c>
      <c r="F325" s="265">
        <v>4.807692307692308E-3</v>
      </c>
      <c r="G325" s="15">
        <f>VLOOKUP(A325,Table1[],2,0)</f>
        <v>12</v>
      </c>
    </row>
    <row r="326" spans="1:7" ht="15" customHeight="1">
      <c r="A326" s="15" t="s">
        <v>373</v>
      </c>
      <c r="B326" s="15" t="s">
        <v>373</v>
      </c>
      <c r="C326" s="101">
        <v>282</v>
      </c>
      <c r="D326" s="107">
        <v>-1.7421602787456445E-2</v>
      </c>
      <c r="E326" s="15">
        <v>32</v>
      </c>
      <c r="F326" s="265">
        <v>-0.15789473684210525</v>
      </c>
      <c r="G326" s="15">
        <f>VLOOKUP(A326,Table1[],2,0)</f>
        <v>0</v>
      </c>
    </row>
    <row r="327" spans="1:7">
      <c r="A327" s="15" t="s">
        <v>533</v>
      </c>
      <c r="B327" s="15" t="s">
        <v>131</v>
      </c>
      <c r="C327" s="101">
        <v>6569</v>
      </c>
      <c r="D327" s="107">
        <v>-0.13905635648754916</v>
      </c>
      <c r="E327" s="15">
        <v>1934</v>
      </c>
      <c r="F327" s="265">
        <v>-0.11850501367365543</v>
      </c>
      <c r="G327" s="15">
        <f>VLOOKUP(A327,Table1[],2,0)</f>
        <v>44</v>
      </c>
    </row>
    <row r="328" spans="1:7" ht="15" customHeight="1">
      <c r="A328" s="15" t="s">
        <v>705</v>
      </c>
      <c r="B328" s="15" t="s">
        <v>374</v>
      </c>
      <c r="C328" s="101">
        <v>455</v>
      </c>
      <c r="D328" s="107">
        <v>-9.9009900990099015E-2</v>
      </c>
      <c r="E328" s="15">
        <v>61</v>
      </c>
      <c r="F328" s="265">
        <v>-0.14084507042253522</v>
      </c>
      <c r="G328" s="15">
        <f>VLOOKUP(A328,Table1[],2,0)</f>
        <v>0</v>
      </c>
    </row>
    <row r="329" spans="1:7" ht="15" customHeight="1">
      <c r="A329" s="15" t="s">
        <v>239</v>
      </c>
      <c r="B329" s="15" t="s">
        <v>239</v>
      </c>
      <c r="C329" s="101">
        <v>1064</v>
      </c>
      <c r="D329" s="107">
        <v>-5.6737588652482268E-2</v>
      </c>
      <c r="E329" s="15">
        <v>18</v>
      </c>
      <c r="F329" s="265">
        <v>-0.14285714285714285</v>
      </c>
      <c r="G329" s="15">
        <f>VLOOKUP(A329,Table1[],2,0)</f>
        <v>0</v>
      </c>
    </row>
    <row r="330" spans="1:7" ht="15" customHeight="1">
      <c r="A330" s="15" t="s">
        <v>375</v>
      </c>
      <c r="B330" s="15" t="s">
        <v>375</v>
      </c>
      <c r="C330" s="101">
        <v>5426</v>
      </c>
      <c r="D330" s="107">
        <v>2.0308386611508085E-2</v>
      </c>
      <c r="E330" s="15">
        <v>696</v>
      </c>
      <c r="F330" s="265">
        <v>-2.5210084033613446E-2</v>
      </c>
      <c r="G330" s="15">
        <f>VLOOKUP(A330,Table1[],2,0)</f>
        <v>26</v>
      </c>
    </row>
    <row r="331" spans="1:7" ht="15" customHeight="1">
      <c r="A331" s="15" t="s">
        <v>320</v>
      </c>
      <c r="B331" s="15" t="s">
        <v>320</v>
      </c>
      <c r="C331" s="101">
        <v>1469</v>
      </c>
      <c r="D331" s="107">
        <v>4.6296296296296294E-2</v>
      </c>
      <c r="E331" s="15">
        <v>114</v>
      </c>
      <c r="F331" s="265">
        <v>-0.18571428571428572</v>
      </c>
      <c r="G331" s="15">
        <f>VLOOKUP(A331,Table1[],2,0)</f>
        <v>2</v>
      </c>
    </row>
    <row r="332" spans="1:7" ht="15" customHeight="1">
      <c r="A332" s="15" t="s">
        <v>697</v>
      </c>
      <c r="B332" s="15" t="s">
        <v>322</v>
      </c>
      <c r="C332" s="101">
        <v>1982</v>
      </c>
      <c r="D332" s="107">
        <v>9.0809025866813428E-2</v>
      </c>
      <c r="E332" s="15">
        <v>104</v>
      </c>
      <c r="F332" s="265">
        <v>0.14285714285714285</v>
      </c>
      <c r="G332" s="15">
        <f>VLOOKUP(A332,Table1[],2,0)</f>
        <v>5</v>
      </c>
    </row>
    <row r="333" spans="1:7" ht="15" customHeight="1">
      <c r="A333" s="15" t="s">
        <v>241</v>
      </c>
      <c r="B333" s="15" t="s">
        <v>241</v>
      </c>
      <c r="C333" s="101">
        <v>1246</v>
      </c>
      <c r="D333" s="107">
        <v>-1.7350157728706624E-2</v>
      </c>
      <c r="E333" s="15">
        <v>46</v>
      </c>
      <c r="F333" s="265">
        <v>0.6428571428571429</v>
      </c>
      <c r="G333" s="15">
        <f>VLOOKUP(A333,Table1[],2,0)</f>
        <v>0</v>
      </c>
    </row>
    <row r="334" spans="1:7" ht="15" customHeight="1">
      <c r="A334" s="15" t="s">
        <v>323</v>
      </c>
      <c r="B334" s="15" t="s">
        <v>323</v>
      </c>
      <c r="C334" s="101">
        <v>1132</v>
      </c>
      <c r="D334" s="107">
        <v>6.2222222222222219E-3</v>
      </c>
      <c r="E334" s="15">
        <v>16</v>
      </c>
      <c r="F334" s="265">
        <v>-0.40740740740740738</v>
      </c>
      <c r="G334" s="15">
        <f>VLOOKUP(A334,Table1[],2,0)</f>
        <v>4</v>
      </c>
    </row>
    <row r="335" spans="1:7" ht="15" customHeight="1">
      <c r="A335" s="15" t="s">
        <v>325</v>
      </c>
      <c r="B335" s="15" t="s">
        <v>325</v>
      </c>
      <c r="C335" s="101">
        <v>1687</v>
      </c>
      <c r="D335" s="107">
        <v>-0.12951496388028896</v>
      </c>
      <c r="E335" s="15">
        <v>32</v>
      </c>
      <c r="F335" s="265">
        <v>-0.27272727272727271</v>
      </c>
      <c r="G335" s="15">
        <f>VLOOKUP(A335,Table1[],2,0)</f>
        <v>4</v>
      </c>
    </row>
    <row r="336" spans="1:7">
      <c r="A336" s="15" t="s">
        <v>529</v>
      </c>
      <c r="B336" s="15" t="s">
        <v>386</v>
      </c>
      <c r="C336" s="101">
        <v>917</v>
      </c>
      <c r="D336" s="107">
        <v>2.9180695847362513E-2</v>
      </c>
      <c r="E336" s="15">
        <v>35</v>
      </c>
      <c r="F336" s="265">
        <v>-2.7777777777777776E-2</v>
      </c>
      <c r="G336" s="15">
        <f>VLOOKUP(A336,Table1[],2,0)</f>
        <v>1</v>
      </c>
    </row>
    <row r="337" spans="1:7" ht="15" customHeight="1">
      <c r="A337" s="15" t="s">
        <v>416</v>
      </c>
      <c r="B337" s="15" t="s">
        <v>416</v>
      </c>
      <c r="C337" s="101">
        <v>585</v>
      </c>
      <c r="D337" s="107">
        <v>-9.4427244582043338E-2</v>
      </c>
      <c r="E337" s="15">
        <v>67</v>
      </c>
      <c r="F337" s="265">
        <v>0.13559322033898305</v>
      </c>
      <c r="G337" s="15">
        <f>VLOOKUP(A337,Table1[],2,0)</f>
        <v>0</v>
      </c>
    </row>
    <row r="338" spans="1:7" ht="15" customHeight="1">
      <c r="A338" s="15" t="s">
        <v>326</v>
      </c>
      <c r="B338" s="15" t="s">
        <v>326</v>
      </c>
      <c r="C338" s="101">
        <v>721</v>
      </c>
      <c r="D338" s="107">
        <v>6.9832402234636867E-3</v>
      </c>
      <c r="E338" s="15">
        <v>32</v>
      </c>
      <c r="F338" s="265">
        <v>0.33333333333333331</v>
      </c>
      <c r="G338" s="15">
        <f>VLOOKUP(A338,Table1[],2,0)</f>
        <v>0</v>
      </c>
    </row>
    <row r="339" spans="1:7" ht="15" customHeight="1">
      <c r="A339" s="15" t="s">
        <v>417</v>
      </c>
      <c r="B339" s="15" t="s">
        <v>417</v>
      </c>
      <c r="C339" s="101">
        <v>1450</v>
      </c>
      <c r="D339" s="107">
        <v>-1.3605442176870748E-2</v>
      </c>
      <c r="E339" s="15">
        <v>180</v>
      </c>
      <c r="F339" s="265">
        <v>0.125</v>
      </c>
      <c r="G339" s="15">
        <f>VLOOKUP(A339,Table1[],2,0)</f>
        <v>0</v>
      </c>
    </row>
    <row r="340" spans="1:7" ht="15" customHeight="1">
      <c r="A340" s="15" t="s">
        <v>327</v>
      </c>
      <c r="B340" s="15" t="s">
        <v>327</v>
      </c>
      <c r="C340" s="101">
        <v>2105</v>
      </c>
      <c r="D340" s="107">
        <v>-1.0808270676691729E-2</v>
      </c>
      <c r="E340" s="15">
        <v>81</v>
      </c>
      <c r="F340" s="265">
        <v>-0.24299065420560748</v>
      </c>
      <c r="G340" s="15">
        <f>VLOOKUP(A340,Table1[],2,0)</f>
        <v>2</v>
      </c>
    </row>
    <row r="341" spans="1:7" ht="15" customHeight="1">
      <c r="A341" s="15" t="s">
        <v>242</v>
      </c>
      <c r="B341" s="15" t="s">
        <v>242</v>
      </c>
      <c r="C341" s="101">
        <v>763</v>
      </c>
      <c r="D341" s="107">
        <v>2.8301886792452831E-2</v>
      </c>
      <c r="E341" s="15">
        <v>15</v>
      </c>
      <c r="F341" s="265">
        <v>0.5</v>
      </c>
      <c r="G341" s="15">
        <f>VLOOKUP(A341,Table1[],2,0)</f>
        <v>1</v>
      </c>
    </row>
    <row r="342" spans="1:7" ht="15" customHeight="1">
      <c r="A342" s="15" t="s">
        <v>418</v>
      </c>
      <c r="B342" s="15" t="s">
        <v>418</v>
      </c>
      <c r="C342" s="101">
        <v>597</v>
      </c>
      <c r="D342" s="107">
        <v>8.545454545454545E-2</v>
      </c>
      <c r="E342" s="15">
        <v>68</v>
      </c>
      <c r="F342" s="265">
        <v>0.15254237288135594</v>
      </c>
      <c r="G342" s="15">
        <f>VLOOKUP(A342,Table1[],2,0)</f>
        <v>0</v>
      </c>
    </row>
    <row r="343" spans="1:7">
      <c r="A343" s="15" t="s">
        <v>454</v>
      </c>
      <c r="B343" s="15" t="s">
        <v>454</v>
      </c>
      <c r="C343" s="101">
        <v>1759</v>
      </c>
      <c r="D343" s="107">
        <v>7.5840978593272171E-2</v>
      </c>
      <c r="E343" s="15">
        <v>196</v>
      </c>
      <c r="F343" s="265">
        <v>0.13294797687861271</v>
      </c>
      <c r="G343" s="15">
        <f>VLOOKUP(A343,Table1[],2,0)</f>
        <v>0</v>
      </c>
    </row>
    <row r="344" spans="1:7" ht="15" customHeight="1">
      <c r="A344" s="15" t="s">
        <v>717</v>
      </c>
      <c r="B344" s="15" t="s">
        <v>717</v>
      </c>
      <c r="C344" s="101">
        <v>552</v>
      </c>
      <c r="D344" s="107">
        <v>7.8125E-2</v>
      </c>
      <c r="E344" s="15">
        <v>106</v>
      </c>
      <c r="F344" s="265">
        <v>0</v>
      </c>
      <c r="G344" s="15">
        <f>VLOOKUP(A344,Table1[],2,0)</f>
        <v>1</v>
      </c>
    </row>
    <row r="345" spans="1:7" ht="15" customHeight="1">
      <c r="A345" s="15" t="s">
        <v>348</v>
      </c>
      <c r="B345" s="15" t="s">
        <v>348</v>
      </c>
      <c r="C345" s="101">
        <v>67</v>
      </c>
      <c r="D345" s="107">
        <v>-0.21176470588235294</v>
      </c>
      <c r="E345" s="15">
        <v>7</v>
      </c>
      <c r="F345" s="265">
        <v>-0.3</v>
      </c>
      <c r="G345" s="15">
        <f>VLOOKUP(A345,Table1[],2,0)</f>
        <v>1</v>
      </c>
    </row>
  </sheetData>
  <mergeCells count="3">
    <mergeCell ref="C1:D1"/>
    <mergeCell ref="E1:F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LA Profiles 2018</vt:lpstr>
      <vt:lpstr>Local Authorities Lookup</vt:lpstr>
      <vt:lpstr>DATA 2018</vt:lpstr>
      <vt:lpstr>Name Merge</vt:lpstr>
      <vt:lpstr>NHLE</vt:lpstr>
      <vt:lpstr>Heritage Champion</vt:lpstr>
      <vt:lpstr>LA Staffing</vt:lpstr>
      <vt:lpstr>HAR Stats</vt:lpstr>
      <vt:lpstr>Planning Applications_LBCs</vt:lpstr>
      <vt:lpstr>Sheet1</vt:lpstr>
      <vt:lpstr>Local_Authority</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David</dc:creator>
  <cp:lastModifiedBy>Hayes, Alexander</cp:lastModifiedBy>
  <cp:lastPrinted>2016-09-09T10:15:17Z</cp:lastPrinted>
  <dcterms:created xsi:type="dcterms:W3CDTF">2016-09-09T10:07:56Z</dcterms:created>
  <dcterms:modified xsi:type="dcterms:W3CDTF">2018-12-12T15:44:40Z</dcterms:modified>
</cp:coreProperties>
</file>