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tables/table63.xml" ContentType="application/vnd.openxmlformats-officedocument.spreadsheetml.table+xml"/>
  <Override PartName="/xl/tables/table6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heazure-my.sharepoint.com/personal/simon_wilson_historicengland_org_uk/Documents/Desktop/2021 Indicator Web Materials/OneDrive_1_10-01-2022/"/>
    </mc:Choice>
  </mc:AlternateContent>
  <xr:revisionPtr revIDLastSave="0" documentId="8_{4217557F-12BD-4FFE-A5C0-CA4A8D689033}" xr6:coauthVersionLast="44" xr6:coauthVersionMax="47" xr10:uidLastSave="{00000000-0000-0000-0000-000000000000}"/>
  <bookViews>
    <workbookView xWindow="-4800" yWindow="-21720" windowWidth="38640" windowHeight="21240" xr2:uid="{298895BA-D6D0-47B0-BB3D-EF0978C6A0A9}"/>
  </bookViews>
  <sheets>
    <sheet name="Contents" sheetId="2" r:id="rId1"/>
    <sheet name="Tables" sheetId="14" r:id="rId2"/>
    <sheet name="Summary" sheetId="28" r:id="rId3"/>
    <sheet name="HE Funding &amp; Resources" sheetId="30" r:id="rId4"/>
    <sheet name="HE Grant Spend (Regional)" sheetId="31" r:id="rId5"/>
    <sheet name="Funding &amp; Resources EH" sheetId="18" r:id="rId6"/>
    <sheet name="Funding &amp; Resources NLHF" sheetId="32" r:id="rId7"/>
    <sheet name="Public Sector Funding" sheetId="20" r:id="rId8"/>
    <sheet name="Funding Voluntary Sector" sheetId="21" r:id="rId9"/>
    <sheet name="Funding Private Sector" sheetId="22" r:id="rId10"/>
    <sheet name="Natural Environment Funding" sheetId="23" r:id="rId11"/>
    <sheet name="Capacity - Employment" sheetId="24" r:id="rId12"/>
    <sheet name="Capacity - Employment LAs" sheetId="29" r:id="rId13"/>
    <sheet name="Skills - apprent. and training" sheetId="26" r:id="rId14"/>
  </sheets>
  <definedNames>
    <definedName name="Cover_Range" localSheetId="6">#REF!</definedName>
    <definedName name="Cover_Range" localSheetId="3">#REF!</definedName>
    <definedName name="Cover_Range" localSheetId="4">#REF!</definedName>
    <definedName name="Cover_Range" localSheetId="1">Tables!$C$2:$G$7</definedName>
    <definedName name="Cover_Range">Contents!$C$2:$M$8</definedName>
    <definedName name="Credit_Statement" localSheetId="6">#REF!</definedName>
    <definedName name="Credit_Statement" localSheetId="3">#REF!</definedName>
    <definedName name="Credit_Statement" localSheetId="4">#REF!</definedName>
    <definedName name="Credit_Statement" localSheetId="1">Tables!#REF!</definedName>
    <definedName name="Credit_Statement">Contents!$C$37</definedName>
    <definedName name="Document_Description" localSheetId="6">#REF!</definedName>
    <definedName name="Document_Description" localSheetId="3">#REF!</definedName>
    <definedName name="Document_Description" localSheetId="4">#REF!</definedName>
    <definedName name="Document_Description" localSheetId="1">Tables!#REF!</definedName>
    <definedName name="Document_Description">Contents!#REF!</definedName>
    <definedName name="Document_Title" localSheetId="6">#REF!</definedName>
    <definedName name="Document_Title" localSheetId="3">#REF!</definedName>
    <definedName name="Document_Title" localSheetId="4">#REF!</definedName>
    <definedName name="Document_Title" localSheetId="1">Tables!$C$4</definedName>
    <definedName name="Document_Title">Contents!$C$4</definedName>
    <definedName name="Series_Name" localSheetId="6">#REF!</definedName>
    <definedName name="Series_Name" localSheetId="3">#REF!</definedName>
    <definedName name="Series_Name" localSheetId="4">#REF!</definedName>
    <definedName name="Series_Name" localSheetId="1">Tables!$C$3</definedName>
    <definedName name="Series_Name">Contents!$C$3</definedName>
  </definedNames>
  <calcPr calcId="191028"/>
  <pivotCaches>
    <pivotCache cacheId="10" r:id="rId15"/>
    <pivotCache cacheId="11"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7" i="28" l="1"/>
  <c r="R56" i="28"/>
  <c r="AC19" i="18" l="1"/>
  <c r="AD16" i="30"/>
  <c r="AE16" i="30"/>
  <c r="T8" i="24"/>
  <c r="R8" i="24"/>
  <c r="S8" i="24" s="1"/>
  <c r="N95" i="26" l="1"/>
  <c r="O95" i="26"/>
  <c r="M95" i="26"/>
  <c r="R62" i="24" l="1"/>
  <c r="R63" i="24"/>
  <c r="R64" i="24"/>
  <c r="R65" i="24"/>
  <c r="R66" i="24"/>
  <c r="R67" i="24"/>
  <c r="R68" i="24"/>
  <c r="R69" i="24"/>
  <c r="R70" i="24"/>
  <c r="R61" i="24"/>
  <c r="R48" i="24"/>
  <c r="R49" i="24"/>
  <c r="R50" i="24"/>
  <c r="R51" i="24"/>
  <c r="R52" i="24"/>
  <c r="R53" i="24"/>
  <c r="R54" i="24"/>
  <c r="R55" i="24"/>
  <c r="R56" i="24"/>
  <c r="R47" i="24"/>
  <c r="Q76" i="24"/>
  <c r="R76" i="24" s="1"/>
  <c r="Q77" i="24"/>
  <c r="R77" i="24" s="1"/>
  <c r="Q78" i="24"/>
  <c r="R78" i="24" s="1"/>
  <c r="Q79" i="24"/>
  <c r="R79" i="24" s="1"/>
  <c r="Q80" i="24"/>
  <c r="R80" i="24" s="1"/>
  <c r="Q81" i="24"/>
  <c r="R81" i="24" s="1"/>
  <c r="Q82" i="24"/>
  <c r="R82" i="24" s="1"/>
  <c r="Q83" i="24"/>
  <c r="R83" i="24" s="1"/>
  <c r="Q84" i="24"/>
  <c r="Q75" i="24"/>
  <c r="R75" i="24" s="1"/>
  <c r="S76" i="24"/>
  <c r="S77" i="24"/>
  <c r="S78" i="24"/>
  <c r="S79" i="24"/>
  <c r="S80" i="24"/>
  <c r="S81" i="24"/>
  <c r="S82" i="24"/>
  <c r="S83" i="24"/>
  <c r="S84" i="24"/>
  <c r="S75" i="24"/>
  <c r="T48" i="24"/>
  <c r="T49" i="24"/>
  <c r="T50" i="24"/>
  <c r="T51" i="24"/>
  <c r="T52" i="24"/>
  <c r="T53" i="24"/>
  <c r="T54" i="24"/>
  <c r="T55" i="24"/>
  <c r="T56" i="24"/>
  <c r="T47" i="24"/>
  <c r="T62" i="24"/>
  <c r="T63" i="24"/>
  <c r="T64" i="24"/>
  <c r="T65" i="24"/>
  <c r="T66" i="24"/>
  <c r="T67" i="24"/>
  <c r="T68" i="24"/>
  <c r="T69" i="24"/>
  <c r="T70" i="24"/>
  <c r="T61" i="24"/>
  <c r="R84" i="24" l="1"/>
  <c r="Z12" i="21"/>
  <c r="Z11" i="21"/>
  <c r="F24" i="23"/>
  <c r="E23" i="23"/>
  <c r="E22" i="23"/>
  <c r="E21" i="23"/>
  <c r="E11" i="23"/>
  <c r="E10" i="23"/>
  <c r="E9" i="23"/>
  <c r="E24" i="23" s="1"/>
  <c r="AC117" i="32" l="1"/>
  <c r="AC118" i="32"/>
  <c r="AC119" i="32"/>
  <c r="AB119" i="32"/>
  <c r="AA119" i="32"/>
  <c r="Z119" i="32"/>
  <c r="Y119" i="32"/>
  <c r="X119" i="32"/>
  <c r="W119" i="32"/>
  <c r="V119" i="32"/>
  <c r="U119" i="32"/>
  <c r="T119" i="32"/>
  <c r="S119" i="32"/>
  <c r="R119" i="32"/>
  <c r="Q119" i="32"/>
  <c r="P119" i="32"/>
  <c r="O119" i="32"/>
  <c r="N119" i="32"/>
  <c r="M119" i="32"/>
  <c r="L119" i="32"/>
  <c r="K119" i="32"/>
  <c r="J119" i="32"/>
  <c r="I119" i="32"/>
  <c r="H119" i="32"/>
  <c r="G119" i="32"/>
  <c r="F119" i="32"/>
  <c r="E119" i="32"/>
  <c r="D119" i="32"/>
  <c r="C119" i="32"/>
  <c r="AB118" i="32"/>
  <c r="AA118" i="32"/>
  <c r="Z118" i="32"/>
  <c r="Y118" i="32"/>
  <c r="X118" i="32"/>
  <c r="W118" i="32"/>
  <c r="V118" i="32"/>
  <c r="U118" i="32"/>
  <c r="T118" i="32"/>
  <c r="S118" i="32"/>
  <c r="R118" i="32"/>
  <c r="Q118" i="32"/>
  <c r="P118" i="32"/>
  <c r="O118" i="32"/>
  <c r="N118" i="32"/>
  <c r="M118" i="32"/>
  <c r="L118" i="32"/>
  <c r="K118" i="32"/>
  <c r="J118" i="32"/>
  <c r="I118" i="32"/>
  <c r="H118" i="32"/>
  <c r="G118" i="32"/>
  <c r="F118" i="32"/>
  <c r="E118" i="32"/>
  <c r="D118" i="32"/>
  <c r="C118" i="32"/>
  <c r="AB117" i="32"/>
  <c r="AA117" i="32"/>
  <c r="Z117" i="32"/>
  <c r="Y117" i="32"/>
  <c r="Y120" i="32" s="1"/>
  <c r="X117" i="32"/>
  <c r="X120" i="32" s="1"/>
  <c r="W117" i="32"/>
  <c r="W120" i="32" s="1"/>
  <c r="V117" i="32"/>
  <c r="U117" i="32"/>
  <c r="U120" i="32" s="1"/>
  <c r="T117" i="32"/>
  <c r="S117" i="32"/>
  <c r="R117" i="32"/>
  <c r="Q117" i="32"/>
  <c r="P117" i="32"/>
  <c r="O117" i="32"/>
  <c r="N117" i="32"/>
  <c r="M117" i="32"/>
  <c r="L117" i="32"/>
  <c r="K117" i="32"/>
  <c r="J117" i="32"/>
  <c r="I117" i="32"/>
  <c r="H117" i="32"/>
  <c r="H120" i="32" s="1"/>
  <c r="G117" i="32"/>
  <c r="G120" i="32" s="1"/>
  <c r="F117" i="32"/>
  <c r="E117" i="32"/>
  <c r="E120" i="32" s="1"/>
  <c r="D117" i="32"/>
  <c r="C117" i="32"/>
  <c r="AD114" i="32"/>
  <c r="AD113" i="32"/>
  <c r="AD112" i="32"/>
  <c r="AD111" i="32"/>
  <c r="K120" i="32" l="1"/>
  <c r="Q120" i="32"/>
  <c r="J120" i="32"/>
  <c r="C120" i="32"/>
  <c r="P120" i="32"/>
  <c r="AD119" i="32"/>
  <c r="AC120" i="32"/>
  <c r="L120" i="32"/>
  <c r="M120" i="32"/>
  <c r="S120" i="32"/>
  <c r="AD117" i="32"/>
  <c r="AB120" i="32"/>
  <c r="N120" i="32"/>
  <c r="Z120" i="32"/>
  <c r="O120" i="32"/>
  <c r="AA120" i="32"/>
  <c r="F120" i="32"/>
  <c r="V120" i="32"/>
  <c r="R120" i="32"/>
  <c r="D120" i="32"/>
  <c r="T120" i="32"/>
  <c r="AD118" i="32"/>
  <c r="I120" i="32"/>
  <c r="AE10" i="18"/>
  <c r="AE11" i="18"/>
  <c r="AE13" i="18"/>
  <c r="AE14" i="18"/>
  <c r="AE15" i="18"/>
  <c r="AE8" i="18"/>
  <c r="AD10" i="18"/>
  <c r="AD11" i="18"/>
  <c r="AD13" i="18"/>
  <c r="AD14" i="18"/>
  <c r="AD15" i="18"/>
  <c r="AD8" i="18"/>
  <c r="AD20" i="18"/>
  <c r="AD21" i="18"/>
  <c r="AD23" i="18"/>
  <c r="AB22" i="18"/>
  <c r="AB19" i="18" s="1"/>
  <c r="AD19" i="18" s="1"/>
  <c r="AB12" i="18"/>
  <c r="AB9" i="18"/>
  <c r="AD120" i="32" l="1"/>
  <c r="AE9" i="18"/>
  <c r="AD9" i="18"/>
  <c r="AE12" i="18"/>
  <c r="AD12" i="18"/>
  <c r="AE19" i="18"/>
  <c r="AD20" i="30"/>
  <c r="AE20" i="30"/>
  <c r="AD21" i="30"/>
  <c r="AE21" i="30"/>
  <c r="AD22" i="30"/>
  <c r="AE22" i="30"/>
  <c r="AD23" i="30"/>
  <c r="AE23" i="30"/>
  <c r="AD24" i="30"/>
  <c r="AD25" i="30"/>
  <c r="AE25" i="30"/>
  <c r="AD26" i="30"/>
  <c r="AE26" i="30"/>
  <c r="AC28" i="30"/>
  <c r="AD28" i="30" s="1"/>
  <c r="AD12" i="30"/>
  <c r="AE12" i="30"/>
  <c r="AD13" i="30"/>
  <c r="AE13" i="30"/>
  <c r="AD15" i="30"/>
  <c r="AE15" i="30"/>
  <c r="AE8" i="30"/>
  <c r="AD8" i="30"/>
  <c r="V22" i="31"/>
  <c r="W22" i="31" s="1"/>
  <c r="V23" i="31"/>
  <c r="V24" i="31"/>
  <c r="W24" i="31" s="1"/>
  <c r="V25" i="31"/>
  <c r="W25" i="31" s="1"/>
  <c r="V26" i="31"/>
  <c r="W26" i="31" s="1"/>
  <c r="V27" i="31"/>
  <c r="W27" i="31" s="1"/>
  <c r="V28" i="31"/>
  <c r="W28" i="31" s="1"/>
  <c r="V29" i="31"/>
  <c r="V30" i="31"/>
  <c r="W30" i="31" s="1"/>
  <c r="V31" i="31"/>
  <c r="W31" i="31" s="1"/>
  <c r="V32" i="31"/>
  <c r="W32" i="31" s="1"/>
  <c r="V33" i="31"/>
  <c r="W33" i="31" s="1"/>
  <c r="V34" i="31"/>
  <c r="V35" i="31"/>
  <c r="W35" i="31" s="1"/>
  <c r="V36" i="31"/>
  <c r="W36" i="31" s="1"/>
  <c r="V37" i="31"/>
  <c r="W37" i="31" s="1"/>
  <c r="V38" i="31"/>
  <c r="W38" i="31" s="1"/>
  <c r="V39" i="31"/>
  <c r="V40" i="31"/>
  <c r="W40" i="31" s="1"/>
  <c r="V41" i="31"/>
  <c r="W41" i="31" s="1"/>
  <c r="V42" i="31"/>
  <c r="W42" i="31" s="1"/>
  <c r="V43" i="31"/>
  <c r="W43" i="31" s="1"/>
  <c r="V44" i="31"/>
  <c r="V45" i="31"/>
  <c r="W45" i="31" s="1"/>
  <c r="V46" i="31"/>
  <c r="W46" i="31" s="1"/>
  <c r="V47" i="31"/>
  <c r="W47" i="31" s="1"/>
  <c r="V48" i="31"/>
  <c r="W48" i="31" s="1"/>
  <c r="V49" i="31"/>
  <c r="W49" i="31" s="1"/>
  <c r="V50" i="31"/>
  <c r="W50" i="31" s="1"/>
  <c r="V51" i="31"/>
  <c r="W51" i="31" s="1"/>
  <c r="V52" i="31"/>
  <c r="V53" i="31"/>
  <c r="W53" i="31" s="1"/>
  <c r="V54" i="31"/>
  <c r="V55" i="31"/>
  <c r="V56" i="31"/>
  <c r="W56" i="31" s="1"/>
  <c r="V57" i="31"/>
  <c r="W57" i="31" s="1"/>
  <c r="V58" i="31"/>
  <c r="W58" i="31" s="1"/>
  <c r="V59" i="31"/>
  <c r="W59" i="31" s="1"/>
  <c r="V60" i="31"/>
  <c r="W60" i="31" s="1"/>
  <c r="V21" i="31"/>
  <c r="W21" i="31" s="1"/>
  <c r="X10" i="31"/>
  <c r="X11" i="31"/>
  <c r="X12" i="31"/>
  <c r="X13" i="31"/>
  <c r="X14" i="31"/>
  <c r="X15" i="31"/>
  <c r="X16" i="31"/>
  <c r="X17" i="31"/>
  <c r="V10" i="31"/>
  <c r="W10" i="31" s="1"/>
  <c r="V11" i="31"/>
  <c r="W11" i="31" s="1"/>
  <c r="V12" i="31"/>
  <c r="W12" i="31" s="1"/>
  <c r="V13" i="31"/>
  <c r="W13" i="31" s="1"/>
  <c r="V14" i="31"/>
  <c r="W14" i="31" s="1"/>
  <c r="V15" i="31"/>
  <c r="W15" i="31" s="1"/>
  <c r="V16" i="31"/>
  <c r="W16" i="31" s="1"/>
  <c r="V17" i="31"/>
  <c r="W17" i="31" s="1"/>
  <c r="AE28" i="30" l="1"/>
  <c r="U75" i="26" l="1"/>
  <c r="T75" i="26"/>
  <c r="S75" i="26"/>
  <c r="R75" i="26"/>
  <c r="Q75" i="26"/>
  <c r="P75" i="26"/>
  <c r="O75" i="26"/>
  <c r="N75" i="26"/>
  <c r="M75" i="26"/>
  <c r="R99" i="24" l="1"/>
  <c r="R100" i="24"/>
  <c r="R101" i="24"/>
  <c r="R98" i="24"/>
  <c r="F43" i="23" l="1"/>
  <c r="H24" i="23" s="1"/>
  <c r="E42" i="23"/>
  <c r="E41" i="23"/>
  <c r="E29" i="23"/>
  <c r="E28" i="23"/>
  <c r="E43" i="23" l="1"/>
  <c r="F142" i="23" l="1"/>
  <c r="B125" i="23"/>
  <c r="E125" i="23"/>
  <c r="F125" i="23"/>
  <c r="B110" i="23"/>
  <c r="E110" i="23"/>
  <c r="F110" i="23"/>
  <c r="E97" i="23"/>
  <c r="F97" i="23"/>
  <c r="E80" i="23"/>
  <c r="F80" i="23"/>
  <c r="I19" i="26"/>
  <c r="H19" i="26"/>
  <c r="G19" i="26"/>
  <c r="F19" i="26"/>
  <c r="E19" i="26"/>
  <c r="D19" i="26"/>
  <c r="C19" i="26"/>
  <c r="L18" i="26"/>
  <c r="K18" i="26"/>
  <c r="L17" i="26"/>
  <c r="K17" i="26"/>
  <c r="L16" i="26"/>
  <c r="K16" i="26"/>
  <c r="L15" i="26"/>
  <c r="K15" i="26"/>
  <c r="L14" i="26"/>
  <c r="K14" i="26"/>
  <c r="L13" i="26"/>
  <c r="K13" i="26"/>
  <c r="L12" i="26"/>
  <c r="K12" i="26"/>
  <c r="L11" i="26"/>
  <c r="K11" i="26"/>
  <c r="L10" i="26"/>
  <c r="K10" i="26"/>
  <c r="T84" i="24"/>
  <c r="T83" i="24"/>
  <c r="T82" i="24"/>
  <c r="T81" i="24"/>
  <c r="T80" i="24"/>
  <c r="T79" i="24"/>
  <c r="T78" i="24"/>
  <c r="T77" i="24"/>
  <c r="T76" i="24"/>
  <c r="T75" i="24"/>
  <c r="E51" i="23"/>
  <c r="E63" i="23" s="1"/>
  <c r="AA22" i="18"/>
  <c r="AD22" i="18" s="1"/>
  <c r="L19" i="26" l="1"/>
  <c r="K19" i="26"/>
  <c r="F51" i="23"/>
  <c r="F63" i="23" l="1"/>
</calcChain>
</file>

<file path=xl/sharedStrings.xml><?xml version="1.0" encoding="utf-8"?>
<sst xmlns="http://schemas.openxmlformats.org/spreadsheetml/2006/main" count="7342" uniqueCount="1581">
  <si>
    <t>Heritage Indicators</t>
  </si>
  <si>
    <t>Capacity building</t>
  </si>
  <si>
    <t>Indicators of heritage investments from private, public and voluntary sectors as well as the skills and capacity of the sector</t>
  </si>
  <si>
    <t>Contents:</t>
  </si>
  <si>
    <t>1. Tables</t>
  </si>
  <si>
    <t>2. Summary</t>
  </si>
  <si>
    <t>3. HE Funding &amp; Resources</t>
  </si>
  <si>
    <t>4. HE Grant Spend (Regional)</t>
  </si>
  <si>
    <t>5. Funding &amp; Resources EH</t>
  </si>
  <si>
    <t>6. Funding &amp; Resources NLHF</t>
  </si>
  <si>
    <t>7. Public Sector Funding</t>
  </si>
  <si>
    <t>8. Funding Voluntary Sector</t>
  </si>
  <si>
    <t>9. Funding Private Sector</t>
  </si>
  <si>
    <t>10. Natural Environment Funding</t>
  </si>
  <si>
    <t>11. Capacity - Employment</t>
  </si>
  <si>
    <t>12. Capacity - Employment LAs</t>
  </si>
  <si>
    <t>13. Skills - apprent. and training</t>
  </si>
  <si>
    <t>Contact:</t>
  </si>
  <si>
    <t>Simon.Wilson@HistoricEngland.org.uk</t>
  </si>
  <si>
    <t>Updated:</t>
  </si>
  <si>
    <t>Prepared by the Socio-Economic Analysis and Evaluation team, Historic England, on behalf of the Heritage Alliance</t>
  </si>
  <si>
    <t>⇐ Return to contents</t>
  </si>
  <si>
    <t>Tables</t>
  </si>
  <si>
    <t>Worksheet</t>
  </si>
  <si>
    <t>Table</t>
  </si>
  <si>
    <t>Includes ONS Geography Codes</t>
  </si>
  <si>
    <t>1. Summary</t>
  </si>
  <si>
    <t>Local Authority Staff</t>
  </si>
  <si>
    <t>English Heritage funding</t>
  </si>
  <si>
    <t>Historic England funding</t>
  </si>
  <si>
    <t>NLHF investment by size</t>
  </si>
  <si>
    <t>NLHF Investment by Type</t>
  </si>
  <si>
    <t>NLHF Investment by Region</t>
  </si>
  <si>
    <t>2. HE Funding &amp; Resources</t>
  </si>
  <si>
    <t>HE - Income and grant-in-aid</t>
  </si>
  <si>
    <t>HE - Expenditure</t>
  </si>
  <si>
    <t>3. HE Grant Spend (Regional)</t>
  </si>
  <si>
    <t>HE - Total value of grants</t>
  </si>
  <si>
    <t>Y</t>
  </si>
  <si>
    <t>HE - National grant spend by type and region</t>
  </si>
  <si>
    <t>HE - Regional grant expenditure and offers</t>
  </si>
  <si>
    <t>4. Funding &amp; Resources EH</t>
  </si>
  <si>
    <t>EH - Income and grant-in-aid</t>
  </si>
  <si>
    <t>EH - Expenditure</t>
  </si>
  <si>
    <t>5. Funding &amp; Resources NLHF</t>
  </si>
  <si>
    <t>NLHF Headline Statistics</t>
  </si>
  <si>
    <t>Value of projects made by the NLHF</t>
  </si>
  <si>
    <t>Value of NLHF Funding England 1994-95 to 2020-21</t>
  </si>
  <si>
    <t>Value of NLHF Investment England by AWARD GRANT PROGRAMME</t>
  </si>
  <si>
    <t>Value of NLHF projects made by area</t>
  </si>
  <si>
    <t>Funded projects and applications by area</t>
  </si>
  <si>
    <t>London and South - SUMMARY</t>
  </si>
  <si>
    <t>London and South - by area</t>
  </si>
  <si>
    <t>London and South - by grant band</t>
  </si>
  <si>
    <t>London and South - by programme</t>
  </si>
  <si>
    <t>Midlands and East - SUMMARY</t>
  </si>
  <si>
    <t>Midlands and East - by area</t>
  </si>
  <si>
    <t>Midlands and East - by grant band</t>
  </si>
  <si>
    <t>Midlands and East - by programme</t>
  </si>
  <si>
    <t>North - SUMMARY</t>
  </si>
  <si>
    <t>North - by area</t>
  </si>
  <si>
    <t>North - by grant band</t>
  </si>
  <si>
    <t>North - by programme</t>
  </si>
  <si>
    <t>6. Public Sector Funding</t>
  </si>
  <si>
    <t>Churches Conservation Trust</t>
  </si>
  <si>
    <t>Department for Digital Culture Media and Sport (DCMS)</t>
  </si>
  <si>
    <t>Historic Royal Palaces</t>
  </si>
  <si>
    <t>Rural Development Programme</t>
  </si>
  <si>
    <t>7. Funding Voluntary Sector</t>
  </si>
  <si>
    <t>National Trust</t>
  </si>
  <si>
    <t>Church of England</t>
  </si>
  <si>
    <t>National Churches Trust - Income and expenditure</t>
  </si>
  <si>
    <t>National Churches Trust - Grant funding</t>
  </si>
  <si>
    <t>8. Funding Private Sector</t>
  </si>
  <si>
    <t>National Heritage Training Group</t>
  </si>
  <si>
    <t>Historic Houses</t>
  </si>
  <si>
    <t>The Country, Land and Business Association</t>
  </si>
  <si>
    <t>The Chartered Institute for Archaeologists</t>
  </si>
  <si>
    <t>9. Natural Environment Funding</t>
  </si>
  <si>
    <t>Countryside Stewardship Agreements - 2019 total</t>
  </si>
  <si>
    <t>Countryside Stewardship Agreements - 2018 total</t>
  </si>
  <si>
    <t>Countryside Stewardship Agreements - 2017 mid tier</t>
  </si>
  <si>
    <t>Countryside Stewardship Agreements - 2017 higher tier</t>
  </si>
  <si>
    <t>Countryside Stewardship Agreements - 2017 total</t>
  </si>
  <si>
    <t>Countryside Stewardship Agreements - 2016 total</t>
  </si>
  <si>
    <t>Countryside Stewardship Agreements - 2020 total</t>
  </si>
  <si>
    <t>10. Capacity - Employment</t>
  </si>
  <si>
    <t>HH - Permanent Staff</t>
  </si>
  <si>
    <t>HH - Seasonal Staff</t>
  </si>
  <si>
    <t>Employment by historic sites and buildings</t>
  </si>
  <si>
    <t>Local Authorities - Staff working on conservation</t>
  </si>
  <si>
    <t>Local Authorities - Staff working on archaeology</t>
  </si>
  <si>
    <t>Local Authorities - Total historic environment staff</t>
  </si>
  <si>
    <t>Archaeology - employment</t>
  </si>
  <si>
    <t>Archaeology - Workforce profile</t>
  </si>
  <si>
    <t>Heritage Craft Skills Employment</t>
  </si>
  <si>
    <t>Voluntary Heritage Sector Employment</t>
  </si>
  <si>
    <t>11. Capacity - Employment LAs</t>
  </si>
  <si>
    <t>Local Authorities - Historic environment staff by LA</t>
  </si>
  <si>
    <t>12. Skills - apprent. and training</t>
  </si>
  <si>
    <t>Total Level 2 and 3 learner starts</t>
  </si>
  <si>
    <t>HE - Training schemes in the heritage sector</t>
  </si>
  <si>
    <t>HLF - Training bursary scheme</t>
  </si>
  <si>
    <t>HLF - Skills 4 the Future programme grantees - 2010 awards</t>
  </si>
  <si>
    <t>HLF - Skills 4 the Future programme grantees - 2013-14 awards</t>
  </si>
  <si>
    <t>HLF - Skills 4 the Future programme grantees - 2018 awards</t>
  </si>
  <si>
    <t>Summary</t>
  </si>
  <si>
    <t xml:space="preserve">NLHF funding </t>
  </si>
  <si>
    <t>NLHF Investment 1994/95-2020/21</t>
  </si>
  <si>
    <t>Area</t>
  </si>
  <si>
    <t>Number of applications</t>
  </si>
  <si>
    <t>Total grant requested</t>
  </si>
  <si>
    <t>No. of projects funded</t>
  </si>
  <si>
    <t>% projects 
funded</t>
  </si>
  <si>
    <t>Total grant awarded</t>
  </si>
  <si>
    <t>% total grant awarded</t>
  </si>
  <si>
    <t>Per capita spend</t>
  </si>
  <si>
    <t>Success rate: funded projects/ applications</t>
  </si>
  <si>
    <t>London &amp; South</t>
  </si>
  <si>
    <t>Midlands &amp; East</t>
  </si>
  <si>
    <t>North</t>
  </si>
  <si>
    <t>Total</t>
  </si>
  <si>
    <t>Grant type</t>
  </si>
  <si>
    <t>Value (£)</t>
  </si>
  <si>
    <t>% of  spend</t>
  </si>
  <si>
    <t xml:space="preserve">Applications </t>
  </si>
  <si>
    <t>Success rate</t>
  </si>
  <si>
    <t>Built environment</t>
  </si>
  <si>
    <t>Community, Cultures and memories and Intangible</t>
  </si>
  <si>
    <t>Industrial, Maritime and Transport</t>
  </si>
  <si>
    <t>Landscapes and Nature</t>
  </si>
  <si>
    <t>Museums, Galleries, Museums and Archive</t>
  </si>
  <si>
    <t>Other</t>
  </si>
  <si>
    <t xml:space="preserve">Applications and projects by Size </t>
  </si>
  <si>
    <t>% of spend</t>
  </si>
  <si>
    <t>% of projects funded</t>
  </si>
  <si>
    <t>Success rate (approx)</t>
  </si>
  <si>
    <t>&lt; £50k</t>
  </si>
  <si>
    <t>&gt;= £50k &lt; £100k</t>
  </si>
  <si>
    <t>&gt;= £100k &lt; £2m</t>
  </si>
  <si>
    <t>&gt;= £2m &lt; £5m</t>
  </si>
  <si>
    <t>&gt;= £5m</t>
  </si>
  <si>
    <t>Income/expenditure</t>
  </si>
  <si>
    <t>2005/06</t>
  </si>
  <si>
    <t>2006/07</t>
  </si>
  <si>
    <t>2007/08</t>
  </si>
  <si>
    <t>2008/09</t>
  </si>
  <si>
    <t>2009/10</t>
  </si>
  <si>
    <t>2010/11</t>
  </si>
  <si>
    <t>2011/12</t>
  </si>
  <si>
    <t>2012/13</t>
  </si>
  <si>
    <t>2013/14</t>
  </si>
  <si>
    <t>2014/15</t>
  </si>
  <si>
    <t>2015/16</t>
  </si>
  <si>
    <t>2016/17</t>
  </si>
  <si>
    <t>2017/18</t>
  </si>
  <si>
    <t>2018/19</t>
  </si>
  <si>
    <t>2019/20</t>
  </si>
  <si>
    <t>2020/21</t>
  </si>
  <si>
    <t>Total income  (£ Million)</t>
  </si>
  <si>
    <t>Grant-in aid</t>
  </si>
  <si>
    <t>Total Grant Expenditure</t>
  </si>
  <si>
    <t>Heritage Protection and Planning</t>
  </si>
  <si>
    <t>-</t>
  </si>
  <si>
    <t>National Collections</t>
  </si>
  <si>
    <t>Corporate and Support Services</t>
  </si>
  <si>
    <t>*Due to the New Model restructure, Historic England and the English Heritage Trust figures from 2015/16 are provided separately</t>
  </si>
  <si>
    <t>15.8*</t>
  </si>
  <si>
    <t>*As part of the New Model restructure, English Heritage were also given an £80million grant for specific and restricted use (£40.3 million remaining at the end of the 2017/18 FY)</t>
  </si>
  <si>
    <t>** Not available at time of publication</t>
  </si>
  <si>
    <t>Staff type</t>
  </si>
  <si>
    <t>2006</t>
  </si>
  <si>
    <t>2007</t>
  </si>
  <si>
    <t>2008</t>
  </si>
  <si>
    <t>2009</t>
  </si>
  <si>
    <t>2010</t>
  </si>
  <si>
    <t>2011</t>
  </si>
  <si>
    <t>2012</t>
  </si>
  <si>
    <t>2013</t>
  </si>
  <si>
    <t>2014</t>
  </si>
  <si>
    <t>2015</t>
  </si>
  <si>
    <t>2016</t>
  </si>
  <si>
    <t>2017</t>
  </si>
  <si>
    <t>2018</t>
  </si>
  <si>
    <t>2019</t>
  </si>
  <si>
    <t>2020</t>
  </si>
  <si>
    <t>% change 
2006-2020</t>
  </si>
  <si>
    <t>2019-20</t>
  </si>
  <si>
    <t>LA Staff Conservation</t>
  </si>
  <si>
    <t>LA Staff Archaeology</t>
  </si>
  <si>
    <t xml:space="preserve">Historic England </t>
  </si>
  <si>
    <t xml:space="preserve">Historic England  administers much of the heritage protection regime, is the Government's statutory adviser on the historic environment, and is the largest source of non-lottery grant funding. </t>
  </si>
  <si>
    <t>Income and Grant-in-aid (£ Million)</t>
  </si>
  <si>
    <t>Category</t>
  </si>
  <si>
    <t>Subcategory</t>
  </si>
  <si>
    <t>1994/95</t>
  </si>
  <si>
    <t>1995/96</t>
  </si>
  <si>
    <t>1996/97</t>
  </si>
  <si>
    <t>1997/98</t>
  </si>
  <si>
    <t>1998/99</t>
  </si>
  <si>
    <t>1999/00</t>
  </si>
  <si>
    <t>2000/01</t>
  </si>
  <si>
    <t>2001/02</t>
  </si>
  <si>
    <t>2002/03</t>
  </si>
  <si>
    <t>2003/04</t>
  </si>
  <si>
    <t>2004/05</t>
  </si>
  <si>
    <r>
      <t xml:space="preserve">2015/16 </t>
    </r>
    <r>
      <rPr>
        <vertAlign val="superscript"/>
        <sz val="11"/>
        <color theme="1"/>
        <rFont val="Calibri"/>
        <family val="2"/>
      </rPr>
      <t>[2]</t>
    </r>
  </si>
  <si>
    <r>
      <t xml:space="preserve">2020/21 </t>
    </r>
    <r>
      <rPr>
        <vertAlign val="superscript"/>
        <sz val="11"/>
        <color theme="1"/>
        <rFont val="Calibri"/>
        <family val="2"/>
      </rPr>
      <t>[3]</t>
    </r>
  </si>
  <si>
    <t>% change 
2002/03 to 2020/21</t>
  </si>
  <si>
    <t>% change 
2019/20 to 2020/21</t>
  </si>
  <si>
    <t>Total income</t>
  </si>
  <si>
    <t>Admissions Income</t>
  </si>
  <si>
    <t>Retail and Catering Income</t>
  </si>
  <si>
    <t>Membership Income</t>
  </si>
  <si>
    <t>Other Earned Income</t>
  </si>
  <si>
    <t>Donations, Grants and Other Operating Income</t>
  </si>
  <si>
    <t>Interest</t>
  </si>
  <si>
    <t>Grant-in aid - nominal</t>
  </si>
  <si>
    <t>Grant-in-aid £ million in 2019/20 real prices (ONS GDP deflator June 2021)</t>
  </si>
  <si>
    <t>Expenditure (£ Million)</t>
  </si>
  <si>
    <t>Total Grant Expenditure - nominal</t>
  </si>
  <si>
    <t>Total Grant expenditure £ million in 2019/20 real prices (ONS GDP deflator June 2021)</t>
  </si>
  <si>
    <t>Secular buildings and monuments</t>
  </si>
  <si>
    <t>*</t>
  </si>
  <si>
    <t>Conservation areas</t>
  </si>
  <si>
    <t>Cathedrals</t>
  </si>
  <si>
    <t>Other Places of Worship</t>
  </si>
  <si>
    <t>Heritage Protection Commissions Programme (formerly National Heritage Protection Commissions Programme)</t>
  </si>
  <si>
    <r>
      <t xml:space="preserve">Aggregates Levy Historic Environment </t>
    </r>
    <r>
      <rPr>
        <vertAlign val="superscript"/>
        <sz val="11"/>
        <color theme="1"/>
        <rFont val="Calibri"/>
        <family val="2"/>
        <scheme val="minor"/>
      </rPr>
      <t>[1]</t>
    </r>
  </si>
  <si>
    <t>1 The Aggregate Levy Sustainability Fund disbursed grants on archaeological research, repair and conservation work and on understanding the impacts of economic activity on the historic environment. The fund ceased to exist after 2010/11.</t>
  </si>
  <si>
    <t>2 Due to the New Model restructure, Historic England and the English Heritage Trust figures from 2015/16 are provided separately</t>
  </si>
  <si>
    <t>3 The 20/21 figure includes additional funding for HSHAZ and Heritage Stimulus (Covid-19-related)</t>
  </si>
  <si>
    <t>Source: Historic England Central Finance team; Historic England Annual Report</t>
  </si>
  <si>
    <t>Numbers may not sum consistently due to rounding</t>
  </si>
  <si>
    <t>Historic England</t>
  </si>
  <si>
    <t xml:space="preserve">Historic England  administers much of the heritage protection regime, is the Government's statutory adviser on the historic environment and is the largest source of non-lottery grant funding. </t>
  </si>
  <si>
    <t>NOTE: In 2013/14 ‘North East Lincolnshire’ and ‘North Lincolnshire’ were moved from the Yorkshire Region to East Midlands region. This means the amounts listed pre-2013/14 are not comparable with those post-2013/2014 for these regions.</t>
  </si>
  <si>
    <t xml:space="preserve">Regional Grant expenditure </t>
  </si>
  <si>
    <t>Total Value of grants paid out by Historic England  (£ millions)</t>
  </si>
  <si>
    <t>Region</t>
  </si>
  <si>
    <t xml:space="preserve"> </t>
  </si>
  <si>
    <t>Change in grant expenditure 
2002/03 to 2020/21 (£m)</t>
  </si>
  <si>
    <t>% change in grant expenditure 
2002/03 to 2020/21</t>
  </si>
  <si>
    <t>% change in grant expenditure 
2019/20 to 2020/21</t>
  </si>
  <si>
    <t>Trend</t>
  </si>
  <si>
    <t>East of England</t>
  </si>
  <si>
    <t>London &amp; South East</t>
  </si>
  <si>
    <t>Midlands</t>
  </si>
  <si>
    <t>North East &amp; Yorkshire</t>
  </si>
  <si>
    <t>North West</t>
  </si>
  <si>
    <t>South West</t>
  </si>
  <si>
    <t>Central Dept</t>
  </si>
  <si>
    <t>National Total</t>
  </si>
  <si>
    <t>Regional Grant Expenditure and Offers - Detailed Data (£000s)</t>
  </si>
  <si>
    <t>Grant stream (£000s)</t>
  </si>
  <si>
    <t>Change in grant expenditure (£000s)
2019/20 to 2020/21</t>
  </si>
  <si>
    <t>% change in grant expenditure
2019/20 to 2020/21</t>
  </si>
  <si>
    <t>Buildings &amp; Monuments</t>
  </si>
  <si>
    <t>Conservation Areas</t>
  </si>
  <si>
    <t>Places of worship</t>
  </si>
  <si>
    <t>Other Grants</t>
  </si>
  <si>
    <t>English Heritage</t>
  </si>
  <si>
    <t>English Heritage is a charity which cares for over 400 historic buildings, monuments and sites in England: https://www.english-heritage.org.uk/</t>
  </si>
  <si>
    <t>2015/16*</t>
  </si>
  <si>
    <t>Membership and admissions Income</t>
  </si>
  <si>
    <t>15.8**</t>
  </si>
  <si>
    <t>Grant-in-aid £ million in 2018/19 real prices (ONS GDP deflator June 2019)</t>
  </si>
  <si>
    <t>Total Grant Expenditure £ million in 2019/20 real prices (ONS GDP deflator October 2019)</t>
  </si>
  <si>
    <t>Conservation Maintenance (Total grant of £52 mill)</t>
  </si>
  <si>
    <t>Capital investment, interpretation and presentation (Total grant of £28 mill)</t>
  </si>
  <si>
    <t>HE Grant-in-Aid (inc. Corporate and Support Services)</t>
  </si>
  <si>
    <t>* Not available at time of publication</t>
  </si>
  <si>
    <t>**As part of the New Model restructure, English Heritage were also given an £80million grant for specific and restricted use (£40.3 million remaining at the end of the 2017/18 FY)</t>
  </si>
  <si>
    <t>Source: English Heritage Annual Reports; Historic England Central Finance team; Historic England Annual Report</t>
  </si>
  <si>
    <t>Funding for the historic environment  - National Lottery Heritage Fund</t>
  </si>
  <si>
    <r>
      <t xml:space="preserve">The National Lottery Heritage Fund </t>
    </r>
    <r>
      <rPr>
        <vertAlign val="superscript"/>
        <sz val="11"/>
        <color theme="1"/>
        <rFont val="Calibri"/>
        <family val="2"/>
        <scheme val="minor"/>
      </rPr>
      <t>[1]</t>
    </r>
    <r>
      <rPr>
        <sz val="11"/>
        <color theme="1"/>
        <rFont val="Calibri"/>
        <family val="2"/>
      </rPr>
      <t xml:space="preserve"> is the largest source of public funding for the historic environment in the UK.</t>
    </r>
  </si>
  <si>
    <t>To note: National Lottery Heritage Fund has amended the way in which it presents its data. It is now presented by the year in which money was first awarded to a project, rather than the year in which individual amounts were allocated. As such the figures may be different to those in previous years.</t>
  </si>
  <si>
    <t xml:space="preserve">1 Prior to 2019, 'Heritage Lottery Fund' </t>
  </si>
  <si>
    <t>Click on the links to explore the data</t>
  </si>
  <si>
    <t>Headline Statistics</t>
  </si>
  <si>
    <t>Area Summary</t>
  </si>
  <si>
    <t>Midlands and East</t>
  </si>
  <si>
    <t xml:space="preserve">Headline Statistics </t>
  </si>
  <si>
    <t>England</t>
  </si>
  <si>
    <t>1994/5 to 2020/21</t>
  </si>
  <si>
    <t>Amount requested</t>
  </si>
  <si>
    <t>Number of applications received</t>
  </si>
  <si>
    <t>Total Value of grants to projects {includes round 1 passes and approvals in principle}</t>
  </si>
  <si>
    <t>Number of projects  {includes round 1 passes and approvals in principle}</t>
  </si>
  <si>
    <t>England Success rate of all applications</t>
  </si>
  <si>
    <r>
      <t xml:space="preserve">Value of projects to to 25% most deprived LAs </t>
    </r>
    <r>
      <rPr>
        <vertAlign val="superscript"/>
        <sz val="11"/>
        <color theme="1"/>
        <rFont val="Calibri"/>
        <family val="2"/>
        <scheme val="minor"/>
      </rPr>
      <t>[1]</t>
    </r>
  </si>
  <si>
    <r>
      <t xml:space="preserve">Percentage of projects to 25% most deprived LAs </t>
    </r>
    <r>
      <rPr>
        <vertAlign val="superscript"/>
        <sz val="11"/>
        <color theme="1"/>
        <rFont val="Calibri"/>
        <family val="2"/>
        <scheme val="minor"/>
      </rPr>
      <t>[1]</t>
    </r>
  </si>
  <si>
    <t>1 Defined in accordance with the latest relevant guidelines on deprivation in England</t>
  </si>
  <si>
    <t>Source: National Lottery Heritage Fund</t>
  </si>
  <si>
    <t>Value of projects made by the Fund (£ million)</t>
  </si>
  <si>
    <t>Value of projects made by the Fund (£ million in 2020/21 Real Prices)</t>
  </si>
  <si>
    <t>Note: 2020/21 Real Prices IC based on ONS GDP deflator, quarterly national accounts June 2021</t>
  </si>
  <si>
    <t>Breakdown of Funding 1994/95 to 2020/21</t>
  </si>
  <si>
    <t>Value of NLHF Funding England 1994/95 to 2020/21</t>
  </si>
  <si>
    <t>Value of grant (£)</t>
  </si>
  <si>
    <r>
      <t xml:space="preserve">...By Heritage Sector </t>
    </r>
    <r>
      <rPr>
        <b/>
        <vertAlign val="superscript"/>
        <sz val="11"/>
        <color theme="1"/>
        <rFont val="Calibri"/>
        <family val="2"/>
        <scheme val="minor"/>
      </rPr>
      <t>[2]</t>
    </r>
  </si>
  <si>
    <t>...By Size</t>
  </si>
  <si>
    <t>1. £50k and under</t>
  </si>
  <si>
    <t>2. £50k to £100k</t>
  </si>
  <si>
    <t>3. £100k to £2m</t>
  </si>
  <si>
    <t>4. £2m to £5m</t>
  </si>
  <si>
    <t>5. Over £5m</t>
  </si>
  <si>
    <t xml:space="preserve">2 This figure is based on the main heritage area of the project.  However, some projects are multi-sectoral. e.g. a railway museum project might be classified as both Industrial Maritime &amp; Transport, and as a Museum.  </t>
  </si>
  <si>
    <t>Value of NLHF Investment England 1994/95-2020/21: by AWARD GRANT PROGRAMME</t>
  </si>
  <si>
    <t>Programme</t>
  </si>
  <si>
    <t>Number of projects funded</t>
  </si>
  <si>
    <t>% projects funded</t>
  </si>
  <si>
    <t>All Our Stories</t>
  </si>
  <si>
    <t>Awards for All, Home Front Recall,Micro Grants</t>
  </si>
  <si>
    <t>CAPS1</t>
  </si>
  <si>
    <t>CAPS2</t>
  </si>
  <si>
    <t>Catalyst Umbrella Grants</t>
  </si>
  <si>
    <t>Catalyst: Endowments</t>
  </si>
  <si>
    <t>Catalyst: Small Grants</t>
  </si>
  <si>
    <t>Collecting Cultures</t>
  </si>
  <si>
    <t>First World War</t>
  </si>
  <si>
    <t>Grants for Places of Worship</t>
  </si>
  <si>
    <t>Heritage Endowments</t>
  </si>
  <si>
    <t>Heritage Enterprise</t>
  </si>
  <si>
    <t>Heritage Enterprise (SFF)</t>
  </si>
  <si>
    <t>Heritage Grants</t>
  </si>
  <si>
    <t>Joint Places of Worship</t>
  </si>
  <si>
    <t>Kick the Dust</t>
  </si>
  <si>
    <t>Landscape Partnership</t>
  </si>
  <si>
    <t>Local Heritage Initiative</t>
  </si>
  <si>
    <t>Map 1</t>
  </si>
  <si>
    <t>Map 2</t>
  </si>
  <si>
    <t>MGAF</t>
  </si>
  <si>
    <t>Millennium Festivities Fund</t>
  </si>
  <si>
    <t>National Lottery Grants for Heritage: Grants from £10,000 to £100,000</t>
  </si>
  <si>
    <t>National Lottery Grants for Heritage: Grants from £100,000 to £250,000</t>
  </si>
  <si>
    <t>National Lottery Grants for Heritage: Grants from £250,000 to £5,000,000</t>
  </si>
  <si>
    <t>National Lottery Grants for Heritage: Grants from £3,000 to £10,000</t>
  </si>
  <si>
    <t>Our/Your Heritage</t>
  </si>
  <si>
    <t>Parks &amp; Parks Planning Initiative</t>
  </si>
  <si>
    <t>Project Planning Grants</t>
  </si>
  <si>
    <t>Resilient Heritage Over10k</t>
  </si>
  <si>
    <t>Resilient Heritage Under10k</t>
  </si>
  <si>
    <t>RPOW</t>
  </si>
  <si>
    <t>Sharing Heritage</t>
  </si>
  <si>
    <t>Skills for the Future</t>
  </si>
  <si>
    <t>Start Up Grants</t>
  </si>
  <si>
    <t>Tomorrow`s Heathland Heritage</t>
  </si>
  <si>
    <t>Townscape Heritage/THI</t>
  </si>
  <si>
    <t>Transition Funding</t>
  </si>
  <si>
    <t>Young Roots</t>
  </si>
  <si>
    <t>3 Data for projects for All, Celebrate, Home Front Recall, Microgrants and Parks for People programmes includes contribution from other lottery distributors</t>
  </si>
  <si>
    <t>Area Summary Data</t>
  </si>
  <si>
    <t>NLHF Value of projects made by area</t>
  </si>
  <si>
    <t>2010/2011</t>
  </si>
  <si>
    <t>Total 1994/95 to 2020/21</t>
  </si>
  <si>
    <t>Area Trends</t>
  </si>
  <si>
    <t>Nominal (£)</t>
  </si>
  <si>
    <t>Area total (nominal (£))</t>
  </si>
  <si>
    <t>ONS GDP Deflator (June 2021)</t>
  </si>
  <si>
    <t>Real (£)</t>
  </si>
  <si>
    <t>Area total (real(£))</t>
  </si>
  <si>
    <t>London &amp; South SUMMARY</t>
  </si>
  <si>
    <t>Total Value of projects  {includes round 1 passes and approvals in principle}</t>
  </si>
  <si>
    <t>Per-capita spend (London &amp; South)</t>
  </si>
  <si>
    <t>Area success rate of all applications</t>
  </si>
  <si>
    <t>Back to other areas</t>
  </si>
  <si>
    <t>Heritage Area</t>
  </si>
  <si>
    <t>Value of Grant awarded</t>
  </si>
  <si>
    <t>Grant band</t>
  </si>
  <si>
    <t>Midlands and East SUMMARY</t>
  </si>
  <si>
    <t xml:space="preserve">Per-capita spend </t>
  </si>
  <si>
    <t xml:space="preserve"> Breakdown of Funding 1994/95 to 2020/21</t>
  </si>
  <si>
    <t>North SUMMARY</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</si>
  <si>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</si>
  <si>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</si>
  <si>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Churches Conservation Trust - conserves and promotes Anglican Churches of the greatest heritage importance which are no longer used for regular worship. For more information please go to: http://www.visitchurches.org.uk/</t>
  </si>
  <si>
    <t>£ million</t>
  </si>
  <si>
    <r>
      <t xml:space="preserve">Total income </t>
    </r>
    <r>
      <rPr>
        <vertAlign val="superscript"/>
        <sz val="11"/>
        <color theme="1"/>
        <rFont val="Calibri"/>
        <family val="2"/>
        <scheme val="minor"/>
      </rPr>
      <t>[1]</t>
    </r>
  </si>
  <si>
    <t>Grant in aid from DCMS</t>
  </si>
  <si>
    <t>Expenditure</t>
  </si>
  <si>
    <t>**</t>
  </si>
  <si>
    <t>Expenditure on conservation/church repairs (£, million)</t>
  </si>
  <si>
    <t>1 includes substantial grants from Church of England Church Commissioners. Large growth from 2013/14 reflects large one off investments in individual projects.</t>
  </si>
  <si>
    <t>** data not available</t>
  </si>
  <si>
    <t xml:space="preserve"> Source: Churches Conservation Trust</t>
  </si>
  <si>
    <t xml:space="preserve">Department for Digital, Culture, Media and Sport </t>
  </si>
  <si>
    <t>The Department for Digital,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</si>
  <si>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 Listed Places of Worship Grants: Gives grants to listed places of worship </t>
    </r>
    <r>
      <rPr>
        <vertAlign val="superscript"/>
        <sz val="11"/>
        <color theme="1"/>
        <rFont val="Calibri"/>
        <family val="2"/>
      </rPr>
      <t>[2]</t>
    </r>
  </si>
  <si>
    <r>
      <t xml:space="preserve">• National Heritage Memorial Funds: Provides grants and sometimes loans to organisations based in the UK so that they can buy land, buildings, works of arts and other objects of outstanding interest that would otherwise be lost to the nation </t>
    </r>
    <r>
      <rPr>
        <vertAlign val="superscript"/>
        <sz val="11"/>
        <color theme="1"/>
        <rFont val="Calibri"/>
        <family val="2"/>
      </rPr>
      <t>[3]</t>
    </r>
  </si>
  <si>
    <r>
      <t xml:space="preserve">• Royal Households  received funding from the DCMS, mainly for the maintenance of the Royal Occupied Palaces </t>
    </r>
    <r>
      <rPr>
        <vertAlign val="superscript"/>
        <sz val="11"/>
        <color theme="1"/>
        <rFont val="Calibri"/>
        <family val="2"/>
      </rPr>
      <t>[4]</t>
    </r>
  </si>
  <si>
    <t>• Royal Parks  are responsible for the eight historic parks in London</t>
  </si>
  <si>
    <r>
      <t xml:space="preserve">Listed Places of Worship Grants </t>
    </r>
    <r>
      <rPr>
        <vertAlign val="superscript"/>
        <sz val="11"/>
        <color theme="1"/>
        <rFont val="Calibri"/>
        <family val="2"/>
        <scheme val="minor"/>
      </rPr>
      <t>[2]</t>
    </r>
  </si>
  <si>
    <r>
      <t xml:space="preserve">National Heritage Memorial Fund </t>
    </r>
    <r>
      <rPr>
        <vertAlign val="superscript"/>
        <sz val="11"/>
        <color theme="1"/>
        <rFont val="Calibri"/>
        <family val="2"/>
        <scheme val="minor"/>
      </rPr>
      <t>[3]</t>
    </r>
  </si>
  <si>
    <r>
      <t xml:space="preserve">Royal Households Funding from DCMS </t>
    </r>
    <r>
      <rPr>
        <vertAlign val="superscript"/>
        <sz val="11"/>
        <color theme="1"/>
        <rFont val="Calibri"/>
        <family val="2"/>
        <scheme val="minor"/>
      </rPr>
      <t>[4]</t>
    </r>
  </si>
  <si>
    <t>Royal Parks Funding from DCMS</t>
  </si>
  <si>
    <t>2 The Listed Places of Worship scheme received additional funding in 2010/11 on the condition that it was deducted the following year (2011/12).  This is reflected in the figures above.</t>
  </si>
  <si>
    <t>3 The NHMF were granted access to their reserves in 2011/12 so did require any grant in that year</t>
  </si>
  <si>
    <t>4 From 1 April 2012 the Grant-in-Aid provided through the Department for Culture, Media and Sport has been consolidated within the Sovereign Grant provided through HM Treasury.</t>
  </si>
  <si>
    <t>Source: DCMS</t>
  </si>
  <si>
    <t xml:space="preserve">
Historic Royal Palaces is a self financing Public Corporation with responsibility for the five unoccupied royal palaces including Tower of London and Hampton Court  http://www.hrp.org.uk/
</t>
  </si>
  <si>
    <r>
      <t xml:space="preserve">2018/19 </t>
    </r>
    <r>
      <rPr>
        <vertAlign val="superscript"/>
        <sz val="11"/>
        <color theme="1"/>
        <rFont val="Calibri"/>
        <family val="2"/>
        <scheme val="minor"/>
      </rPr>
      <t>[5]</t>
    </r>
  </si>
  <si>
    <t>Income</t>
  </si>
  <si>
    <t>Total Expenditure</t>
  </si>
  <si>
    <t>Spent on conservation of Royal Palaces</t>
  </si>
  <si>
    <t>5 in 2019/20, Historic Royal Palaces launched a new organisational and strategic framework, under which its charitable expenditures were re-mapped. Under the remapped headings, 2018/19 expenditure on palaces was £30,351 (+£4,292 over £25.1m reported in the 2018/19 report)</t>
  </si>
  <si>
    <t>Source: Historic Royal Palaces</t>
  </si>
  <si>
    <t xml:space="preserve">Rural Development programme </t>
  </si>
  <si>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</si>
  <si>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billion</t>
  </si>
  <si>
    <t>2000/06</t>
  </si>
  <si>
    <t>2007/13</t>
  </si>
  <si>
    <t>2014/20</t>
  </si>
  <si>
    <t>Rural Development programme</t>
  </si>
  <si>
    <t>Source: DEFRA</t>
  </si>
  <si>
    <t xml:space="preserve">Funding for the historic environment - Voluntary and religious sector </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</si>
  <si>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</si>
  <si>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The National Trust is the largest single voluntary organisation managing historic properties and landscapes across England, Wales and Northern Ireland http://www.nationaltrust.org.uk/main/</t>
  </si>
  <si>
    <t>Income and Expenditure</t>
  </si>
  <si>
    <t>Total Income (£, million)</t>
  </si>
  <si>
    <t>Total Expenditure  (£, million)</t>
  </si>
  <si>
    <t>Property operating costs (£, million)</t>
  </si>
  <si>
    <t>Expenditure on property projects (£, million)</t>
  </si>
  <si>
    <t>Source: National Trust Annual Reports</t>
  </si>
  <si>
    <t>The Church of England</t>
  </si>
  <si>
    <t>The Church of England is one of the biggest owners of listed buildings in England. The figures below show how much is spent in grants every year http://www.cofe.anglican.org/</t>
  </si>
  <si>
    <t>2000</t>
  </si>
  <si>
    <t>2001</t>
  </si>
  <si>
    <t>2002</t>
  </si>
  <si>
    <t>2003</t>
  </si>
  <si>
    <t>2004</t>
  </si>
  <si>
    <t>2005</t>
  </si>
  <si>
    <t>Grants disbursed 2000-2011</t>
  </si>
  <si>
    <t>Number of Grants</t>
  </si>
  <si>
    <t>Estimated value of total projects</t>
  </si>
  <si>
    <t>Spend on listed buildings</t>
  </si>
  <si>
    <t>N/A</t>
  </si>
  <si>
    <t>Churches</t>
  </si>
  <si>
    <t>Source: Church of England Cathedrals &amp; Church Buildings Division</t>
  </si>
  <si>
    <t>NB:  This table does not reflect any contributions made by congregations - which may be substantial</t>
  </si>
  <si>
    <t>Data not available since 2012</t>
  </si>
  <si>
    <t>National Churches Trust</t>
  </si>
  <si>
    <t>National Churches Trust is a national charity dedicated to promoting and supporting church buildings of historic, architectural and community value across the UK. For more information please go to: https://www.nationalchurchestrust.org/</t>
  </si>
  <si>
    <t>Income and expenditure</t>
  </si>
  <si>
    <t xml:space="preserve">  </t>
  </si>
  <si>
    <r>
      <t xml:space="preserve">2012 </t>
    </r>
    <r>
      <rPr>
        <vertAlign val="superscript"/>
        <sz val="11"/>
        <color theme="1"/>
        <rFont val="Calibri"/>
        <family val="2"/>
        <scheme val="minor"/>
      </rPr>
      <t>[1]</t>
    </r>
  </si>
  <si>
    <t>Income (£, million)</t>
  </si>
  <si>
    <t>Maintaining and enhancing church buildings</t>
  </si>
  <si>
    <t>Promoting church buildings</t>
  </si>
  <si>
    <t>Grant funding</t>
  </si>
  <si>
    <t>Awarded (and recommended) in grants (£, million)</t>
  </si>
  <si>
    <t>No of projects awarded (and recommended) grants</t>
  </si>
  <si>
    <t>Source: National Churches Trust Annual Reports</t>
  </si>
  <si>
    <t>1The NCT received a one-off grant from DCMS for the distribution of grants for capital projects in listed places of worship not in the care of the Church of England. 2013 was the last year in which NCT distributed grants from these funds.</t>
  </si>
  <si>
    <t xml:space="preserve">Funding for the historic environment - Private sector </t>
  </si>
  <si>
    <t>There are no official statistics which outline the funding for the historic environment. Organisations at different times have tried to estimate the level of investment the private sector make to the historic environment. Some of the key studies are reported here.</t>
  </si>
  <si>
    <t xml:space="preserve">National Heritage Training Group http://www.the-nhtg.org.uk/ is the organisation responsible for skills developing in heritage craft skills </t>
  </si>
  <si>
    <t>Repair, Maintenance and Retrofit of traditional buildings skills research update commissioned by English Heritage, Historic Scotland and CITB. It delivered updates on the National Heritage Training Group (NHTG) reports, in England 2008 and again in 2013.</t>
  </si>
  <si>
    <t>Spend on work to traditional buildings in England is calculated at £3.8 billion in 2013, down from £5.3 billion in 2008.</t>
  </si>
  <si>
    <t>Historic Houses represents the UK's biggest collection of historic houses, castles and gardens - all independently owned and managed: https://www.historichouses.org/</t>
  </si>
  <si>
    <t>HH members generate 37,000 Full Time Equivalent jobs in direct, indirect and induced employment</t>
  </si>
  <si>
    <t>Contribute £496m per year into the economy as gross value added</t>
  </si>
  <si>
    <t>HH properties spend £247m per year on goods and services – 46% of which is with local suppliers</t>
  </si>
  <si>
    <t>Total estimated gross expenditure is £1billion from visits alone, £720m of which is spent off-site supporting local rural economies</t>
  </si>
  <si>
    <t>Estimated spend on regular repairs and maintenance across entire HH membership is £85 million per annum</t>
  </si>
  <si>
    <t>Value of outstanding urgent repairs across entire HH membership estimated to be almost £480 million, with value of outstanding other repairs almost £901 million. Addressing all outstanding repairs for the entire HH membership potential spend of £1.38 billion</t>
  </si>
  <si>
    <t>Source: DC Research, 2015 – extracted from ‘Economic and Social Contribution of Independently Owned Historic Houses and Gardens’ Main Report, October 2015; 2017 Historic Houses survey</t>
  </si>
  <si>
    <t>The Country, Land and Business Association (CLA) represent 38,000 members. Together they manage or own at least a quarter of all England's listed buildings. http://www.cla.org.uk/</t>
  </si>
  <si>
    <t xml:space="preserve">A CLA survey in 2005/06 estimated that on average £4,700 was spent per listed building  </t>
  </si>
  <si>
    <t>CIfA  estimated that developers invested approximately £94.6m for England in funding archaeological investigations through the planning system in 2012/13.</t>
  </si>
  <si>
    <t xml:space="preserve">Funding for the historic environment - Natural environment </t>
  </si>
  <si>
    <t>Under the Rural Development Programme for England 2014-2020, the Environmental Stewardship scheme was replaced by Countryside Stewardship which commenced in January 2016.  CS agreements starting in 2020 are the last to be operated under EU regulations.
Countryside  Stewardship (CS) is an agri-environment scheme that provided funding to farmers and other land managers who deliver effective environmental management on their land. Protecting the historic environment is one of the objectives of the CS scheme. Options with an impact on the historic environment are outlined below.</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</si>
  <si>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</si>
  <si>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2021 Total</t>
  </si>
  <si>
    <t>Uptake of Historic Environment options in live 2021 Countryside Stewardship Agreements</t>
  </si>
  <si>
    <t>Option</t>
  </si>
  <si>
    <t>Number of agreements including this option</t>
  </si>
  <si>
    <t xml:space="preserve">Option quantity </t>
  </si>
  <si>
    <t>Unit of measure</t>
  </si>
  <si>
    <t>Annual value</t>
  </si>
  <si>
    <t>Lifetime of agreement value</t>
  </si>
  <si>
    <t>HE1 - Historic and archaeological feature protection</t>
  </si>
  <si>
    <t>Pounds</t>
  </si>
  <si>
    <t>HE2 - Historic building restoration</t>
  </si>
  <si>
    <t>HE3 - Removal of eyesore (Higher Tier)</t>
  </si>
  <si>
    <t>Items</t>
  </si>
  <si>
    <t>HS1 - Maintenance of Weatherproof Traditional Farm Buildings</t>
  </si>
  <si>
    <t>ha</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</si>
  <si>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</si>
  <si>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</si>
  <si>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</si>
  <si>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</si>
  <si>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</si>
  <si>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</si>
  <si>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</si>
  <si>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</si>
  <si>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PA1 - Implementation plan</t>
  </si>
  <si>
    <t>PA2 - Feasibility study (historic building restoration)</t>
  </si>
  <si>
    <t>PA2 - Feasibility study (parkland &amp; conservation management plans)</t>
  </si>
  <si>
    <t>2020 Total</t>
  </si>
  <si>
    <t>Uptake of Historic Environment options in live 2020 Countryside Stewardship Agreements</t>
  </si>
  <si>
    <t xml:space="preserve">2019 Total </t>
  </si>
  <si>
    <t>Uptake of Historic Environment options in live 2019 Countryside Stewardship Agreements</t>
  </si>
  <si>
    <t>HE1 - Historic and archaeological feature protection (Higher Tier)</t>
  </si>
  <si>
    <t>units</t>
  </si>
  <si>
    <t>HS7 - Management of historic water meadows through traditional irrigation (Higher Tier)</t>
  </si>
  <si>
    <t>PA1 - Implementation plan (historic building restoration)</t>
  </si>
  <si>
    <t>2018 Total</t>
  </si>
  <si>
    <t>Uptake of Historic Environment options in live 2018 Countryside Stewardship Agreements</t>
  </si>
  <si>
    <t>Lifetime of agreement vlaue</t>
  </si>
  <si>
    <t>Units</t>
  </si>
  <si>
    <t>sq/m</t>
  </si>
  <si>
    <t>HS2 - Take historic and archaeological features currently on cultivated land out of cultivation.</t>
  </si>
  <si>
    <t>2017 Mid Tier</t>
  </si>
  <si>
    <t>Uptake of HE options in 2017 Mid Tier CS agreements</t>
  </si>
  <si>
    <t>Ha</t>
  </si>
  <si>
    <t>2017 Higher Tier</t>
  </si>
  <si>
    <t>Uptake of HE options in 2017 Higher Tier CS agreements</t>
  </si>
  <si>
    <t>HE1 - Historic and archaeological feature protection.</t>
  </si>
  <si>
    <t>Pounds (£)</t>
  </si>
  <si>
    <t>HE3 - Removal of eyesore</t>
  </si>
  <si>
    <t xml:space="preserve">Units </t>
  </si>
  <si>
    <t>2017 Total</t>
  </si>
  <si>
    <t>2016 Total</t>
  </si>
  <si>
    <t>Option quantity</t>
  </si>
  <si>
    <t>370</t>
  </si>
  <si>
    <t>2964.16</t>
  </si>
  <si>
    <t xml:space="preserve">Employment in the historic environment </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</si>
  <si>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</si>
  <si>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 xml:space="preserve">Heritage tourism employment </t>
  </si>
  <si>
    <r>
      <t xml:space="preserve">2008 </t>
    </r>
    <r>
      <rPr>
        <vertAlign val="superscript"/>
        <sz val="11"/>
        <color theme="1"/>
        <rFont val="Calibri"/>
        <family val="2"/>
        <scheme val="minor"/>
      </rPr>
      <t>[1]</t>
    </r>
  </si>
  <si>
    <r>
      <t xml:space="preserve">2015 </t>
    </r>
    <r>
      <rPr>
        <vertAlign val="superscript"/>
        <sz val="11"/>
        <color theme="1"/>
        <rFont val="Calibri"/>
        <family val="2"/>
        <scheme val="minor"/>
      </rPr>
      <t>[2]</t>
    </r>
  </si>
  <si>
    <t>Change 
2019 to 2020</t>
  </si>
  <si>
    <t>% change 
2019 to 2020</t>
  </si>
  <si>
    <t>% change 
2008 to 2020</t>
  </si>
  <si>
    <t>Operation of historical sites and buildings and similar visitor attractions (SIC 91030)</t>
  </si>
  <si>
    <t>1 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</si>
  <si>
    <t>2 indicates provisional data. Note the 2012 data was revised in Sept 2014 and 2013 data revised in Sept 2015</t>
  </si>
  <si>
    <t xml:space="preserve">Source: Business register and employment survey </t>
  </si>
  <si>
    <t>Historic Houses Members</t>
  </si>
  <si>
    <t>Permanent staff (Total FTE)</t>
  </si>
  <si>
    <t>North East</t>
  </si>
  <si>
    <t>Yorkshire and the Humber</t>
  </si>
  <si>
    <t>East Midlands</t>
  </si>
  <si>
    <t>West Midlands</t>
  </si>
  <si>
    <t>London</t>
  </si>
  <si>
    <t>South East</t>
  </si>
  <si>
    <t>Seasonal staff (Total FTE)</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</si>
  <si>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</si>
  <si>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t>2015 data is taken from an Independent Study into the Economic and Social Contribution of Independently Owned Historic Houses and Gardens published in November 2015 (DC Research Ltd.)</t>
  </si>
  <si>
    <t>Source: Historic Houses</t>
  </si>
  <si>
    <t xml:space="preserve">Local authority historic environment staff </t>
  </si>
  <si>
    <t>Local Authority Staff working on Conservation</t>
  </si>
  <si>
    <r>
      <t xml:space="preserve">2003 </t>
    </r>
    <r>
      <rPr>
        <vertAlign val="superscript"/>
        <sz val="11"/>
        <color rgb="FFFFFFFF"/>
        <rFont val="Calibri"/>
        <family val="2"/>
        <scheme val="minor"/>
      </rPr>
      <t>[2]</t>
    </r>
  </si>
  <si>
    <r>
      <t xml:space="preserve">2010 </t>
    </r>
    <r>
      <rPr>
        <vertAlign val="superscript"/>
        <sz val="11"/>
        <color rgb="FFFFFFFF"/>
        <rFont val="Calibri"/>
        <family val="2"/>
        <scheme val="minor"/>
      </rPr>
      <t>[3]</t>
    </r>
  </si>
  <si>
    <r>
      <t xml:space="preserve">2020 </t>
    </r>
    <r>
      <rPr>
        <vertAlign val="superscript"/>
        <sz val="11"/>
        <color rgb="FFFFFFFF"/>
        <rFont val="Calibri"/>
        <family val="2"/>
      </rPr>
      <t>[6]</t>
    </r>
  </si>
  <si>
    <r>
      <t xml:space="preserve">% change 
2006 to 2020 </t>
    </r>
    <r>
      <rPr>
        <vertAlign val="superscript"/>
        <sz val="11"/>
        <color rgb="FFFFFFFF"/>
        <rFont val="Calibri"/>
        <family val="2"/>
      </rPr>
      <t>[6]</t>
    </r>
  </si>
  <si>
    <r>
      <t xml:space="preserve">Change 
2018 to 2020 </t>
    </r>
    <r>
      <rPr>
        <vertAlign val="superscript"/>
        <sz val="11"/>
        <color rgb="FFFFFFFF"/>
        <rFont val="Calibri"/>
        <family val="2"/>
      </rPr>
      <t>[7]</t>
    </r>
  </si>
  <si>
    <r>
      <t xml:space="preserve">% change 
2018 to 2020 </t>
    </r>
    <r>
      <rPr>
        <vertAlign val="superscript"/>
        <sz val="11"/>
        <color rgb="FFFFFFFF"/>
        <rFont val="Calibri"/>
        <family val="2"/>
      </rPr>
      <t>[7]</t>
    </r>
  </si>
  <si>
    <t xml:space="preserve">England </t>
  </si>
  <si>
    <t>Local Authority Staff working on Archaeology</t>
  </si>
  <si>
    <r>
      <t xml:space="preserve">2003 </t>
    </r>
    <r>
      <rPr>
        <vertAlign val="superscript"/>
        <sz val="11"/>
        <color rgb="FFFFFFFF"/>
        <rFont val="Calibri"/>
        <family val="2"/>
        <scheme val="minor"/>
      </rPr>
      <t>[3]</t>
    </r>
  </si>
  <si>
    <r>
      <t xml:space="preserve">2010 </t>
    </r>
    <r>
      <rPr>
        <vertAlign val="superscript"/>
        <sz val="11"/>
        <color rgb="FFFFFFFF"/>
        <rFont val="Calibri"/>
        <family val="2"/>
        <scheme val="minor"/>
      </rPr>
      <t>[4]</t>
    </r>
  </si>
  <si>
    <t>Total Local Authority Historic Environment Staff</t>
  </si>
  <si>
    <t xml:space="preserve">West Midlands </t>
  </si>
  <si>
    <t xml:space="preserve">South West </t>
  </si>
  <si>
    <t xml:space="preserve">Source: Report on Local Authority Staff Resources, produced by Historic England, the Association of Local Government Archaeological Officers and the Institute of Historic Building Conservation </t>
  </si>
  <si>
    <t xml:space="preserve">3 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</si>
  <si>
    <t>4 Data was collected on conservation officer staff in late 2009 and early 2010 for archaeology staff</t>
  </si>
  <si>
    <t>5 Data not collected in 2019</t>
  </si>
  <si>
    <t>6. The Local Authority Staff Resources survey resumed in 2020 using a new methodology. Comparisons with previous years should be made with caution. From 2020, the survey's April results will be summarised here.</t>
  </si>
  <si>
    <t>7. Respondents to the 2020 survey were asked to provide the change in FTE staff between April 2018 and April 2020, this percentage is calculated on that basis</t>
  </si>
  <si>
    <t>* Data not available at time of publication.</t>
  </si>
  <si>
    <t xml:space="preserve">Archaeological Employment </t>
  </si>
  <si>
    <t>England, Year</t>
  </si>
  <si>
    <t>1998</t>
  </si>
  <si>
    <t>2004-2007</t>
  </si>
  <si>
    <t>% change 
2018 to 2019</t>
  </si>
  <si>
    <t>Curatorial</t>
  </si>
  <si>
    <t>Commercial</t>
  </si>
  <si>
    <t>Numbers employed in archaeology</t>
  </si>
  <si>
    <t>Sources: Heritage Market Survey 2015, Heritage Market Survey 2014, Landward 2015 (HMS14); Archaeology Labour Market Intelligence: Profiling the Profession, State of the Archaeological Market Report April 2012; State of the Archaeological Market Report 2018</t>
  </si>
  <si>
    <t>Archaeology: Workforce profile England</t>
  </si>
  <si>
    <t xml:space="preserve">   </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</si>
  <si>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</si>
  <si>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</si>
  <si>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</si>
  <si>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</si>
  <si>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</si>
  <si>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</si>
  <si>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</si>
  <si>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</si>
  <si>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</si>
  <si>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</si>
  <si>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</si>
  <si>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</si>
  <si>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</si>
  <si>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</si>
  <si>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£ 26, 000</t>
  </si>
  <si>
    <t>Source: Archaeology Labour Market Intelligence: Profiling the Profession</t>
  </si>
  <si>
    <t>Heritage craft skills employment</t>
  </si>
  <si>
    <t>Number of people working on pre 1919 buildings (construction)</t>
  </si>
  <si>
    <t>Source: Traditional Building Craft Skills in England, National Heritage Training Group</t>
  </si>
  <si>
    <t>Voluntary heritage sector employment</t>
  </si>
  <si>
    <t>Employment among Heritage Alliance Members England</t>
  </si>
  <si>
    <t>Permanent, Full Time</t>
  </si>
  <si>
    <t>Permanent, Part Time</t>
  </si>
  <si>
    <t>Temporary Seasonal Workers</t>
  </si>
  <si>
    <t>Temporary Project workers</t>
  </si>
  <si>
    <t>Local Groups</t>
  </si>
  <si>
    <t>Total employee numbers</t>
  </si>
  <si>
    <t>Source: Heritage Link (now Heritage Alliance)</t>
  </si>
  <si>
    <t>Historic England commissions Place Services at Essex Council to collect statistics for the number of staff employed by local authorities in building conservation and archaeology. Data is collected from local authorities, national park authorities and other heritage organisations providing services to councils in England. 
In 2020 a new methodology was employed; figures for April 2018 were collected using the previous methodology and comparisons between figures for 2018 and subsequent collections should consequently be made with caution.</t>
  </si>
  <si>
    <t>Click here to view the report and full methodology</t>
  </si>
  <si>
    <t>Definitions:</t>
  </si>
  <si>
    <t>• 'Shared services': If an authority shares services with a second authority, the name of the second authority will be indicated with a combined total
• Notes: If services for an authority are provided by a second authority, that second authority is named in the Notes column</t>
  </si>
  <si>
    <t>Figures are provided for:</t>
  </si>
  <si>
    <t>Conservation Service Employment</t>
  </si>
  <si>
    <t>Archaeological Service Employment</t>
  </si>
  <si>
    <t>To view notes and breakdowns for HAZ-funded posts, expand the column groups by clicking [+] at the top of the page</t>
  </si>
  <si>
    <t>Conservation Service Employment by Region (FTE)</t>
  </si>
  <si>
    <t>April 2018</t>
  </si>
  <si>
    <t>April 2020</t>
  </si>
  <si>
    <t>October 2020</t>
  </si>
  <si>
    <t>Yorkshire and The Humber</t>
  </si>
  <si>
    <t>Grand Total</t>
  </si>
  <si>
    <t>Conservation Service Employment by Local Authority (FTE)</t>
  </si>
  <si>
    <t>RGNCD</t>
  </si>
  <si>
    <t>LADCD</t>
  </si>
  <si>
    <t>Name of Authority</t>
  </si>
  <si>
    <r>
      <t>April 2018 
Total Conservation Service</t>
    </r>
    <r>
      <rPr>
        <b/>
        <vertAlign val="superscript"/>
        <sz val="11"/>
        <color theme="0"/>
        <rFont val="Calibri"/>
        <family val="2"/>
      </rPr>
      <t xml:space="preserve"> [1]</t>
    </r>
  </si>
  <si>
    <t>April 2020 
Total Conservation service (FTE)</t>
  </si>
  <si>
    <t>April 2020
Change since 
April 2018</t>
  </si>
  <si>
    <t>April 2020 
HAZ-funded posts
(FTEs)</t>
  </si>
  <si>
    <t>April 2020
Notes</t>
  </si>
  <si>
    <t>October 2020
Total Conservation service (FTE)</t>
  </si>
  <si>
    <t>October 2020
Change since 
April 2020</t>
  </si>
  <si>
    <t>October  2020
Notes</t>
  </si>
  <si>
    <t>E12000004</t>
  </si>
  <si>
    <t>E07000032</t>
  </si>
  <si>
    <t>Amber Valley Borough Council</t>
  </si>
  <si>
    <t>E07000170</t>
  </si>
  <si>
    <t>Ashfield District Council</t>
  </si>
  <si>
    <t>E07000171</t>
  </si>
  <si>
    <t>Bassetlaw District Council</t>
  </si>
  <si>
    <t>E07000129</t>
  </si>
  <si>
    <t>Blaby District Council</t>
  </si>
  <si>
    <t>Leicestershire County Council</t>
  </si>
  <si>
    <t>E07000033</t>
  </si>
  <si>
    <t>Bolsover District Council</t>
  </si>
  <si>
    <t>E07000136</t>
  </si>
  <si>
    <t>Boston Borough Council</t>
  </si>
  <si>
    <t>E07000172</t>
  </si>
  <si>
    <t>Broxtowe Borough Council</t>
  </si>
  <si>
    <t>E07000130</t>
  </si>
  <si>
    <t>Charnwood Borough Council</t>
  </si>
  <si>
    <t>E07000034</t>
  </si>
  <si>
    <t>Chesterfield Borough Council</t>
  </si>
  <si>
    <t>E07000150</t>
  </si>
  <si>
    <t>Corby Borough Council</t>
  </si>
  <si>
    <t>E07000151</t>
  </si>
  <si>
    <t>Daventry District Council</t>
  </si>
  <si>
    <t>E06000015</t>
  </si>
  <si>
    <t>Derby City Council</t>
  </si>
  <si>
    <t>E10000007</t>
  </si>
  <si>
    <t>Derbyshire County Council</t>
  </si>
  <si>
    <t>E07000035</t>
  </si>
  <si>
    <t>Derbyshire Dales District Council</t>
  </si>
  <si>
    <t>E07000137</t>
  </si>
  <si>
    <t>East Lindsey District Council</t>
  </si>
  <si>
    <t>E07000152</t>
  </si>
  <si>
    <t>East Northamptonshire District Council</t>
  </si>
  <si>
    <t>E07000036</t>
  </si>
  <si>
    <t>Erewash Borough Council</t>
  </si>
  <si>
    <t>Essex County Council (Place Services)</t>
  </si>
  <si>
    <t>E07000173</t>
  </si>
  <si>
    <t>Gedling Borough Council</t>
  </si>
  <si>
    <t>E07000131</t>
  </si>
  <si>
    <t>Harborough District Council</t>
  </si>
  <si>
    <t>Heritage Trust of Lincolnshire</t>
  </si>
  <si>
    <t>E07000037</t>
  </si>
  <si>
    <t>High Peak Borough Council</t>
  </si>
  <si>
    <t>E07000132</t>
  </si>
  <si>
    <t>Hinckley and Bosworth Borough Council</t>
  </si>
  <si>
    <t>E07000153</t>
  </si>
  <si>
    <t>Kettering Borough Council</t>
  </si>
  <si>
    <t>E06000016</t>
  </si>
  <si>
    <t>Leicester City Council</t>
  </si>
  <si>
    <t>E10000018</t>
  </si>
  <si>
    <t>E07000138</t>
  </si>
  <si>
    <t>Lincoln City Council</t>
  </si>
  <si>
    <t>Not provided</t>
  </si>
  <si>
    <t>E10000019</t>
  </si>
  <si>
    <t>Lincolnshire County Council</t>
  </si>
  <si>
    <t>E07000174</t>
  </si>
  <si>
    <t>Mansfield District Council</t>
  </si>
  <si>
    <t>E07000133</t>
  </si>
  <si>
    <t>Melton Borough Council</t>
  </si>
  <si>
    <t>E07000175</t>
  </si>
  <si>
    <t>Newark &amp; Sherwood District Council</t>
  </si>
  <si>
    <t>E07000038</t>
  </si>
  <si>
    <t>North East Derbyshire District Council</t>
  </si>
  <si>
    <t>E07000139</t>
  </si>
  <si>
    <t>North Kesteven District Council</t>
  </si>
  <si>
    <t>E07000134</t>
  </si>
  <si>
    <t>North West Leicestershire District Council</t>
  </si>
  <si>
    <t>E07000154</t>
  </si>
  <si>
    <t>Northampton Borough Council</t>
  </si>
  <si>
    <t>E10000021</t>
  </si>
  <si>
    <t>Northamptonshire County Council</t>
  </si>
  <si>
    <t>E06000018</t>
  </si>
  <si>
    <t>Nottingham City Council</t>
  </si>
  <si>
    <t>E10000024</t>
  </si>
  <si>
    <t>Nottinghamshire County Council</t>
  </si>
  <si>
    <t>E07000135</t>
  </si>
  <si>
    <t>Oadby &amp; Wigston Borough Council</t>
  </si>
  <si>
    <t>E26000006</t>
  </si>
  <si>
    <t>Peak District National Park Authority</t>
  </si>
  <si>
    <t>E07000176</t>
  </si>
  <si>
    <t>Rushcliffe Borough Council</t>
  </si>
  <si>
    <t>E06000017</t>
  </si>
  <si>
    <t>Rutland County Council</t>
  </si>
  <si>
    <t>E07000039</t>
  </si>
  <si>
    <t>South Derbyshire District Council</t>
  </si>
  <si>
    <t>E07000140</t>
  </si>
  <si>
    <t>South Holland District Council</t>
  </si>
  <si>
    <t>E07000141</t>
  </si>
  <si>
    <t>South Kesteven District Council</t>
  </si>
  <si>
    <t>E07000155</t>
  </si>
  <si>
    <t>South Northamptonshire District Council</t>
  </si>
  <si>
    <t>E07000156</t>
  </si>
  <si>
    <t>Wellingborough Borough Council</t>
  </si>
  <si>
    <t>E07000142</t>
  </si>
  <si>
    <t>West Lindsey District Council</t>
  </si>
  <si>
    <t>E12000006</t>
  </si>
  <si>
    <t>E07000200</t>
  </si>
  <si>
    <t>Babergh District Council</t>
  </si>
  <si>
    <t>Shared: Mid Suffolk</t>
  </si>
  <si>
    <t>E07000066</t>
  </si>
  <si>
    <t>Basildon Borough Council</t>
  </si>
  <si>
    <t>E06000055</t>
  </si>
  <si>
    <t>Bedford Borough Council</t>
  </si>
  <si>
    <t>E07000067</t>
  </si>
  <si>
    <t>Braintree District Council</t>
  </si>
  <si>
    <t>E07000143</t>
  </si>
  <si>
    <t>Breckland District Council</t>
  </si>
  <si>
    <t>E07000068</t>
  </si>
  <si>
    <t>Brentwood Borough Council</t>
  </si>
  <si>
    <t>E07000144</t>
  </si>
  <si>
    <t>Broadland District Council</t>
  </si>
  <si>
    <t>E26000007</t>
  </si>
  <si>
    <t>Broads Authority</t>
  </si>
  <si>
    <t>E07000095</t>
  </si>
  <si>
    <t>Broxbourne Borough Council</t>
  </si>
  <si>
    <t>E07000008</t>
  </si>
  <si>
    <t>Cambridge City Council</t>
  </si>
  <si>
    <t>E10000003</t>
  </si>
  <si>
    <t>Cambridgeshire County Council</t>
  </si>
  <si>
    <t>E07000069</t>
  </si>
  <si>
    <t>Castle Point District Council</t>
  </si>
  <si>
    <t>E06000056</t>
  </si>
  <si>
    <t>Central Bedfordshire Council</t>
  </si>
  <si>
    <t>E07000070</t>
  </si>
  <si>
    <t>Chelmsford City Council</t>
  </si>
  <si>
    <t>E07000071</t>
  </si>
  <si>
    <t>Colchester Borough Council</t>
  </si>
  <si>
    <t>E07000096</t>
  </si>
  <si>
    <t>Dacorum Borough Council</t>
  </si>
  <si>
    <t>E07000009</t>
  </si>
  <si>
    <t>East Cambridgeshire District Council</t>
  </si>
  <si>
    <t>E07000242</t>
  </si>
  <si>
    <t>East Hertfordshire District Council</t>
  </si>
  <si>
    <t>E07000244</t>
  </si>
  <si>
    <t>East Suffolk Council</t>
  </si>
  <si>
    <t>Newly formed authority since 2018</t>
  </si>
  <si>
    <t>E07000072</t>
  </si>
  <si>
    <t>Epping Forest District Council</t>
  </si>
  <si>
    <t>E10000012</t>
  </si>
  <si>
    <t>Essex County Council</t>
  </si>
  <si>
    <t>E07000010</t>
  </si>
  <si>
    <t>Fenland District Council</t>
  </si>
  <si>
    <t>E07000145</t>
  </si>
  <si>
    <t>Great Yarmouth Borough Council</t>
  </si>
  <si>
    <t>E07000073</t>
  </si>
  <si>
    <t>Harlow District Council</t>
  </si>
  <si>
    <t>E10000015</t>
  </si>
  <si>
    <t>Hertfordshire County Council</t>
  </si>
  <si>
    <t>E07000098</t>
  </si>
  <si>
    <t>Hertsmere Borough Council</t>
  </si>
  <si>
    <t>E07000011</t>
  </si>
  <si>
    <t>Huntingdonshire District Council</t>
  </si>
  <si>
    <t>E07000202</t>
  </si>
  <si>
    <t>Ipswich Borough Council</t>
  </si>
  <si>
    <t>E07000146</t>
  </si>
  <si>
    <t>Kings Lynn &amp; West Norfolk Borough Council</t>
  </si>
  <si>
    <t>E06000032</t>
  </si>
  <si>
    <t>Luton Borough Council</t>
  </si>
  <si>
    <t>E07000074</t>
  </si>
  <si>
    <t>Maldon District Council</t>
  </si>
  <si>
    <t>E07000203</t>
  </si>
  <si>
    <t>Mid Suffolk District Council</t>
  </si>
  <si>
    <t>E10000020</t>
  </si>
  <si>
    <t>Norfolk County Council</t>
  </si>
  <si>
    <t>E07000099</t>
  </si>
  <si>
    <t>North Hertfordshire District Council</t>
  </si>
  <si>
    <t>E07000147</t>
  </si>
  <si>
    <t>North Norfolk District Council</t>
  </si>
  <si>
    <t>E07000148</t>
  </si>
  <si>
    <t>Norwich City Council</t>
  </si>
  <si>
    <t>E06000031</t>
  </si>
  <si>
    <t>Peterborough City Council</t>
  </si>
  <si>
    <t>E07000075</t>
  </si>
  <si>
    <t>Rochford District Council</t>
  </si>
  <si>
    <t>E07000012</t>
  </si>
  <si>
    <t>South Cambridgeshire District Council</t>
  </si>
  <si>
    <t>E07000149</t>
  </si>
  <si>
    <t>South Norfolk District Council</t>
  </si>
  <si>
    <t>Shared: Broadland</t>
  </si>
  <si>
    <t>E06000033</t>
  </si>
  <si>
    <t>Southend-on-Sea Borough Council</t>
  </si>
  <si>
    <t>E07000240</t>
  </si>
  <si>
    <t>St Albans City Council</t>
  </si>
  <si>
    <t>E07000243</t>
  </si>
  <si>
    <t>Stevenage Borough Council</t>
  </si>
  <si>
    <t>E10000029</t>
  </si>
  <si>
    <t>Suffolk County Council</t>
  </si>
  <si>
    <t>E07000076</t>
  </si>
  <si>
    <t>Tendring District Council</t>
  </si>
  <si>
    <t>E07000102</t>
  </si>
  <si>
    <t>Three Rivers District Council</t>
  </si>
  <si>
    <t>E06000034</t>
  </si>
  <si>
    <t>Thurrock Council</t>
  </si>
  <si>
    <t>E07000077</t>
  </si>
  <si>
    <t>Uttlesford District Council</t>
  </si>
  <si>
    <t>E07000103</t>
  </si>
  <si>
    <t>Watford Borough Council</t>
  </si>
  <si>
    <t>E07000241</t>
  </si>
  <si>
    <t>Welwyn Hatfield Borough Council</t>
  </si>
  <si>
    <t>E07000245</t>
  </si>
  <si>
    <t>West Suffolk Council</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</si>
  <si>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</si>
  <si>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</si>
  <si>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</si>
  <si>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</si>
  <si>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</si>
  <si>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</si>
  <si>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</si>
  <si>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</si>
  <si>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</si>
  <si>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</si>
  <si>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</si>
  <si>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</si>
  <si>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</si>
  <si>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</si>
  <si>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</si>
  <si>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</si>
  <si>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</si>
  <si>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</si>
  <si>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</si>
  <si>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</si>
  <si>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</si>
  <si>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GLAAS</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</si>
  <si>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</si>
  <si>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</si>
  <si>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</si>
  <si>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</si>
  <si>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</si>
  <si>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</si>
  <si>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</si>
  <si>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</si>
  <si>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</si>
  <si>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</si>
  <si>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</si>
  <si>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</si>
  <si>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</si>
  <si>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</si>
  <si>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</si>
  <si>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</si>
  <si>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</si>
  <si>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</si>
  <si>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</si>
  <si>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</si>
  <si>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</si>
  <si>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</si>
  <si>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</si>
  <si>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</si>
  <si>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</si>
  <si>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</si>
  <si>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</si>
  <si>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</si>
  <si>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</si>
  <si>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</si>
  <si>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</si>
  <si>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</si>
  <si>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</si>
  <si>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</si>
  <si>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Shared: Wandsworth</t>
  </si>
  <si>
    <t>E09000028</t>
  </si>
  <si>
    <t>Southwark</t>
  </si>
  <si>
    <t>E09000029</t>
  </si>
  <si>
    <t>Sutton</t>
  </si>
  <si>
    <t>E09000030</t>
  </si>
  <si>
    <t>Tower Hamlets</t>
  </si>
  <si>
    <t>E09000031</t>
  </si>
  <si>
    <t>Waltham Forest</t>
  </si>
  <si>
    <t>E09000032</t>
  </si>
  <si>
    <t>Wandsworth</t>
  </si>
  <si>
    <t>E09000033</t>
  </si>
  <si>
    <t>Westminster</t>
  </si>
  <si>
    <t>E12000001</t>
  </si>
  <si>
    <t>E06000005</t>
  </si>
  <si>
    <t>Darlington Borough Council</t>
  </si>
  <si>
    <t>E06000047</t>
  </si>
  <si>
    <t>Durham County Council</t>
  </si>
  <si>
    <t>E08000037</t>
  </si>
  <si>
    <t>Gateshead Borough Council</t>
  </si>
  <si>
    <t>E06000001</t>
  </si>
  <si>
    <t>Hartlepool Borough Council</t>
  </si>
  <si>
    <t>E06000002</t>
  </si>
  <si>
    <t>Middlesbrough Borough Council</t>
  </si>
  <si>
    <t>E08000021</t>
  </si>
  <si>
    <t>Newcastle Upon Tyne City Council</t>
  </si>
  <si>
    <t>E08000022</t>
  </si>
  <si>
    <t>North Tyneside Borough Council</t>
  </si>
  <si>
    <t>Tyne and Wear Joint Conservation Team</t>
  </si>
  <si>
    <t>E06000057</t>
  </si>
  <si>
    <t>Northumberland County Council</t>
  </si>
  <si>
    <t>E26000004</t>
  </si>
  <si>
    <t>Northumberland National Park Authority</t>
  </si>
  <si>
    <t>E06000003</t>
  </si>
  <si>
    <t>Redcar and Cleveland Borough Council</t>
  </si>
  <si>
    <t>E08000023</t>
  </si>
  <si>
    <t>South Tyneside Borough Council</t>
  </si>
  <si>
    <t>E06000004</t>
  </si>
  <si>
    <t>Stockton-on-Tees Borough Council</t>
  </si>
  <si>
    <t>E08000024</t>
  </si>
  <si>
    <t>Sunderland City Council</t>
  </si>
  <si>
    <t>Tees Archaeology</t>
  </si>
  <si>
    <t>E12000002</t>
  </si>
  <si>
    <t>E07000026</t>
  </si>
  <si>
    <t>Allerdale District Council</t>
  </si>
  <si>
    <t>E07000027</t>
  </si>
  <si>
    <t>Barrow-in-Furness Borough Council</t>
  </si>
  <si>
    <t>E06000008</t>
  </si>
  <si>
    <t>Blackburn with Darwen Borough Council</t>
  </si>
  <si>
    <t>E06000009</t>
  </si>
  <si>
    <t>Blackpool Council</t>
  </si>
  <si>
    <t>E08000001</t>
  </si>
  <si>
    <t>Bolton Borough Council</t>
  </si>
  <si>
    <t>E07000117</t>
  </si>
  <si>
    <t>Burnley Borough Council</t>
  </si>
  <si>
    <t>E08000002</t>
  </si>
  <si>
    <t>Bury Borough Council</t>
  </si>
  <si>
    <t>E07000028</t>
  </si>
  <si>
    <t>Carlisle City Council</t>
  </si>
  <si>
    <t>Cheshire Archaeology Planning Advisory Service</t>
  </si>
  <si>
    <t>E06000049</t>
  </si>
  <si>
    <t>Cheshire East Council</t>
  </si>
  <si>
    <t>E06000050</t>
  </si>
  <si>
    <t>Cheshire West and Chester Council</t>
  </si>
  <si>
    <t>E07000118</t>
  </si>
  <si>
    <t>Chorley Borough Council</t>
  </si>
  <si>
    <t>E07000029</t>
  </si>
  <si>
    <t>Copeland Borough Council</t>
  </si>
  <si>
    <t>E10000006</t>
  </si>
  <si>
    <t>Cumbria County Council</t>
  </si>
  <si>
    <t>E07000030</t>
  </si>
  <si>
    <t>Eden District Council</t>
  </si>
  <si>
    <t>E07000119</t>
  </si>
  <si>
    <t>Fylde Borough Council</t>
  </si>
  <si>
    <t>Greater Manchester Archaeological Advisory Service</t>
  </si>
  <si>
    <t>E06000006</t>
  </si>
  <si>
    <t>Halton Borough Council</t>
  </si>
  <si>
    <t>E07000120</t>
  </si>
  <si>
    <t>Hyndburn Borough Council</t>
  </si>
  <si>
    <t>E08000011</t>
  </si>
  <si>
    <t>Knowsley Borough Council</t>
  </si>
  <si>
    <t>E26000011</t>
  </si>
  <si>
    <t>Lake District National Park Authority</t>
  </si>
  <si>
    <t>E10000017</t>
  </si>
  <si>
    <t>Lancashire County Council</t>
  </si>
  <si>
    <t>E07000121</t>
  </si>
  <si>
    <t>Lancaster City Council</t>
  </si>
  <si>
    <t>E08000012</t>
  </si>
  <si>
    <t>Liverpool City Council</t>
  </si>
  <si>
    <t>E08000003</t>
  </si>
  <si>
    <t>Manchester City Council</t>
  </si>
  <si>
    <t>Merseyside Environmental Advisory Service</t>
  </si>
  <si>
    <t>E08000004</t>
  </si>
  <si>
    <t>Oldham Borough Council</t>
  </si>
  <si>
    <t>E07000122</t>
  </si>
  <si>
    <t>Pendle Borough Council</t>
  </si>
  <si>
    <t>E07000123</t>
  </si>
  <si>
    <t>Preston City Council</t>
  </si>
  <si>
    <t>E07000124</t>
  </si>
  <si>
    <t>Ribble Valley Borough Council</t>
  </si>
  <si>
    <t>E08000005</t>
  </si>
  <si>
    <t>Rochdale Borough Council</t>
  </si>
  <si>
    <t>E07000125</t>
  </si>
  <si>
    <t>Rossendale Borough Council</t>
  </si>
  <si>
    <t>E08000006</t>
  </si>
  <si>
    <t>Salford City Council</t>
  </si>
  <si>
    <t>E08000014</t>
  </si>
  <si>
    <t>Sefton Borough Council</t>
  </si>
  <si>
    <t>E07000031</t>
  </si>
  <si>
    <t>South Lakeland District Council</t>
  </si>
  <si>
    <t>E07000126</t>
  </si>
  <si>
    <t>South Ribble Borough Council</t>
  </si>
  <si>
    <t>E08000013</t>
  </si>
  <si>
    <t>St Helens Borough Council</t>
  </si>
  <si>
    <t>E08000007</t>
  </si>
  <si>
    <t>Stockport Borough Council</t>
  </si>
  <si>
    <t>E08000008</t>
  </si>
  <si>
    <t>Tameside Borough Council</t>
  </si>
  <si>
    <t>E08000009</t>
  </si>
  <si>
    <t>Trafford Borough Council</t>
  </si>
  <si>
    <t>E06000007</t>
  </si>
  <si>
    <t>Warrington Borough Council</t>
  </si>
  <si>
    <t>E07000127</t>
  </si>
  <si>
    <t>West Lancashire District Council</t>
  </si>
  <si>
    <t>E08000010</t>
  </si>
  <si>
    <t>Wigan Borough Council</t>
  </si>
  <si>
    <t>E08000015</t>
  </si>
  <si>
    <t>Wirral Borough Council</t>
  </si>
  <si>
    <t>E07000128</t>
  </si>
  <si>
    <t>Wyre Borough Council</t>
  </si>
  <si>
    <t>E12000008</t>
  </si>
  <si>
    <t>E07000223</t>
  </si>
  <si>
    <t>Adur District Council</t>
  </si>
  <si>
    <t>E07000224</t>
  </si>
  <si>
    <t>Arun District Council</t>
  </si>
  <si>
    <t>E07000105</t>
  </si>
  <si>
    <t>Ashford Borough Council</t>
  </si>
  <si>
    <t>E07000084</t>
  </si>
  <si>
    <t>Basingstoke &amp; Deane Borough Council</t>
  </si>
  <si>
    <t>Berkshire Archaeology</t>
  </si>
  <si>
    <t>E06000036</t>
  </si>
  <si>
    <t>Bracknell Forest Borough Council</t>
  </si>
  <si>
    <t>E06000043</t>
  </si>
  <si>
    <t>Brighton and Hove City Council</t>
  </si>
  <si>
    <t>E06000060</t>
  </si>
  <si>
    <t>Buckinghamshire Council</t>
  </si>
  <si>
    <t>E07000106</t>
  </si>
  <si>
    <t>Canterbury City Council</t>
  </si>
  <si>
    <t>E07000177</t>
  </si>
  <si>
    <t>Cherwell District Council</t>
  </si>
  <si>
    <t>E07000225</t>
  </si>
  <si>
    <t>Chichester District Council</t>
  </si>
  <si>
    <t>E07000226</t>
  </si>
  <si>
    <t>Crawley Borough Council</t>
  </si>
  <si>
    <t>E07000107</t>
  </si>
  <si>
    <t>Dartford Borough Council</t>
  </si>
  <si>
    <t>E07000108</t>
  </si>
  <si>
    <t>Dover District Council</t>
  </si>
  <si>
    <t>E07000085</t>
  </si>
  <si>
    <t>East Hampshire District Council</t>
  </si>
  <si>
    <t>E10000011</t>
  </si>
  <si>
    <t>East Sussex County Council</t>
  </si>
  <si>
    <t>E07000061</t>
  </si>
  <si>
    <t>Eastbourne Borough Council</t>
  </si>
  <si>
    <t>E07000086</t>
  </si>
  <si>
    <t>Eastleigh Borough Council</t>
  </si>
  <si>
    <t>E07000207</t>
  </si>
  <si>
    <t>Elmbridge Borough Council</t>
  </si>
  <si>
    <t>E07000208</t>
  </si>
  <si>
    <t>Epsom &amp; Ewell Borough Council</t>
  </si>
  <si>
    <t>E07000087</t>
  </si>
  <si>
    <t>Fareham Borough Council</t>
  </si>
  <si>
    <t>E07000112</t>
  </si>
  <si>
    <t>Folkestone and Hythe District Council</t>
  </si>
  <si>
    <t>E07000088</t>
  </si>
  <si>
    <t>Gosport Borough Council</t>
  </si>
  <si>
    <t>E07000109</t>
  </si>
  <si>
    <t>Gravesham Borough Council</t>
  </si>
  <si>
    <t>E07000209</t>
  </si>
  <si>
    <t>Guildford Borough Council</t>
  </si>
  <si>
    <t>E10000014</t>
  </si>
  <si>
    <t>Hampshire County Council</t>
  </si>
  <si>
    <t>E07000089</t>
  </si>
  <si>
    <t>Hart District Council</t>
  </si>
  <si>
    <t>E07000062</t>
  </si>
  <si>
    <t>Hastings Borough Council</t>
  </si>
  <si>
    <t>E07000090</t>
  </si>
  <si>
    <t>Havant Borough Council</t>
  </si>
  <si>
    <t>E07000227</t>
  </si>
  <si>
    <t>Horsham District Council</t>
  </si>
  <si>
    <t>E06000046</t>
  </si>
  <si>
    <t>Isle of Wight Council</t>
  </si>
  <si>
    <t>E10000016</t>
  </si>
  <si>
    <t>Kent County Council</t>
  </si>
  <si>
    <t>E07000063</t>
  </si>
  <si>
    <t>Lewes District Council</t>
  </si>
  <si>
    <t>E07000110</t>
  </si>
  <si>
    <t>Maidstone Borough Council</t>
  </si>
  <si>
    <t>E06000035</t>
  </si>
  <si>
    <t>Medway Council</t>
  </si>
  <si>
    <t>E07000228</t>
  </si>
  <si>
    <t>Mid Sussex District Council</t>
  </si>
  <si>
    <t>E06000042</t>
  </si>
  <si>
    <t>Milton Keynes Council</t>
  </si>
  <si>
    <t>E07000210</t>
  </si>
  <si>
    <t>Mole Valley District Council</t>
  </si>
  <si>
    <t>E07000091</t>
  </si>
  <si>
    <t>New Forest District Council</t>
  </si>
  <si>
    <t>E26000009</t>
  </si>
  <si>
    <t>New Forest National Park Authority</t>
  </si>
  <si>
    <t>E07000178</t>
  </si>
  <si>
    <t>Oxford City Council</t>
  </si>
  <si>
    <t>E10000025</t>
  </si>
  <si>
    <t>Oxfordshire County Council</t>
  </si>
  <si>
    <t>E06000044</t>
  </si>
  <si>
    <t>Portsmouth City Council</t>
  </si>
  <si>
    <t>E06000038</t>
  </si>
  <si>
    <t>Reading Borough Council</t>
  </si>
  <si>
    <t>E07000211</t>
  </si>
  <si>
    <t>Reigate &amp; Banstead Borough Council</t>
  </si>
  <si>
    <t>E07000064</t>
  </si>
  <si>
    <t>Rother District Council</t>
  </si>
  <si>
    <t>E07000212</t>
  </si>
  <si>
    <t>Runnymede Borough Council</t>
  </si>
  <si>
    <t>E07000092</t>
  </si>
  <si>
    <t>Rushmoor Borough Council</t>
  </si>
  <si>
    <t>E07000111</t>
  </si>
  <si>
    <t>Sevenoaks District Council</t>
  </si>
  <si>
    <t>E06000039</t>
  </si>
  <si>
    <t>Slough Borough Council</t>
  </si>
  <si>
    <t>E26000010</t>
  </si>
  <si>
    <t>South Downs National Park Authority</t>
  </si>
  <si>
    <t>E07000179</t>
  </si>
  <si>
    <t>South Oxfordshire District Council</t>
  </si>
  <si>
    <t>Shared: Vale of White Horse</t>
  </si>
  <si>
    <t>E06000045</t>
  </si>
  <si>
    <t>Southampton City Council</t>
  </si>
  <si>
    <t>E07000213</t>
  </si>
  <si>
    <t>Spelthorne Borough Council</t>
  </si>
  <si>
    <t>E10000030</t>
  </si>
  <si>
    <t>Surrey County Council</t>
  </si>
  <si>
    <t>E07000214</t>
  </si>
  <si>
    <t>Surrey Heath Borough Council</t>
  </si>
  <si>
    <t>E07000113</t>
  </si>
  <si>
    <t>Swale Borough Council</t>
  </si>
  <si>
    <t>E07000215</t>
  </si>
  <si>
    <t>Tandridge District Council</t>
  </si>
  <si>
    <t>E07000093</t>
  </si>
  <si>
    <t>Test Valley Borough Council</t>
  </si>
  <si>
    <t>E07000114</t>
  </si>
  <si>
    <t>Thanet District Council</t>
  </si>
  <si>
    <t>E07000115</t>
  </si>
  <si>
    <t>Tonbridge &amp; Malling Borough Council</t>
  </si>
  <si>
    <t>E07000116</t>
  </si>
  <si>
    <t>Tunbridge Wells Borough Council</t>
  </si>
  <si>
    <t>E07000180</t>
  </si>
  <si>
    <t>Vale of White Horse District Council</t>
  </si>
  <si>
    <t>E07000216</t>
  </si>
  <si>
    <t>Waverley Borough Council</t>
  </si>
  <si>
    <t>E07000065</t>
  </si>
  <si>
    <t>Wealden District Council</t>
  </si>
  <si>
    <t>E06000037</t>
  </si>
  <si>
    <t>West Berkshire Council</t>
  </si>
  <si>
    <t>E07000181</t>
  </si>
  <si>
    <t>West Oxfordshire District Council</t>
  </si>
  <si>
    <t>E10000032</t>
  </si>
  <si>
    <t>West Sussex County Council</t>
  </si>
  <si>
    <t>E07000094</t>
  </si>
  <si>
    <t>Winchester City Council</t>
  </si>
  <si>
    <t>E06000040</t>
  </si>
  <si>
    <t>Windsor and Maidenhead Borough Council</t>
  </si>
  <si>
    <t>E07000217</t>
  </si>
  <si>
    <t>Woking Borough Council</t>
  </si>
  <si>
    <t>E06000041</t>
  </si>
  <si>
    <t>Wokingham Borough Council</t>
  </si>
  <si>
    <t>E07000229</t>
  </si>
  <si>
    <t>Worthing Borough Council</t>
  </si>
  <si>
    <t>Shared: Adur</t>
  </si>
  <si>
    <t>E12000009</t>
  </si>
  <si>
    <t>E06000022</t>
  </si>
  <si>
    <t>Bath and North East Somerset Council</t>
  </si>
  <si>
    <t>E06000058</t>
  </si>
  <si>
    <t>Bournemouth, Christchurch and Poole Council</t>
  </si>
  <si>
    <t>E06000023</t>
  </si>
  <si>
    <t>Bristol City Council</t>
  </si>
  <si>
    <t>E07000078</t>
  </si>
  <si>
    <t>Cheltenham Borough Council</t>
  </si>
  <si>
    <t>E06000052</t>
  </si>
  <si>
    <t>Cornwall Council</t>
  </si>
  <si>
    <t>E07000079</t>
  </si>
  <si>
    <t>Cotswold District Council</t>
  </si>
  <si>
    <t>E26000001</t>
  </si>
  <si>
    <t>Dartmoor National Park Authority</t>
  </si>
  <si>
    <t>E10000008</t>
  </si>
  <si>
    <t>Devon County Council</t>
  </si>
  <si>
    <t>E06000059</t>
  </si>
  <si>
    <t>Dorset Council</t>
  </si>
  <si>
    <t>E07000040</t>
  </si>
  <si>
    <t>East Devon District Council</t>
  </si>
  <si>
    <t>E07000041</t>
  </si>
  <si>
    <t>Exeter City Council</t>
  </si>
  <si>
    <t>E26000002</t>
  </si>
  <si>
    <t>Exmoor National Park Authority</t>
  </si>
  <si>
    <t>E07000080</t>
  </si>
  <si>
    <t>Forest of Dean District Council</t>
  </si>
  <si>
    <t>E07000081</t>
  </si>
  <si>
    <t>Gloucester City Council</t>
  </si>
  <si>
    <t>E10000013</t>
  </si>
  <si>
    <t>Gloucestershire County Council</t>
  </si>
  <si>
    <t>E06000053</t>
  </si>
  <si>
    <t>Isles of Scilly</t>
  </si>
  <si>
    <t>E07000187</t>
  </si>
  <si>
    <t>Mendip District Council</t>
  </si>
  <si>
    <t>E07000042</t>
  </si>
  <si>
    <t>Mid Devon District Council</t>
  </si>
  <si>
    <t>E07000043</t>
  </si>
  <si>
    <t>North Devon District Council</t>
  </si>
  <si>
    <t>E06000024</t>
  </si>
  <si>
    <t>North Somerset Council</t>
  </si>
  <si>
    <t>E06000026</t>
  </si>
  <si>
    <t>Plymouth City Council</t>
  </si>
  <si>
    <t>E07000188</t>
  </si>
  <si>
    <t>Sedgemoor District Council</t>
  </si>
  <si>
    <t>E10000027</t>
  </si>
  <si>
    <t>Somerset County Council</t>
  </si>
  <si>
    <t>South West Heritage Trust</t>
  </si>
  <si>
    <t>E07000246</t>
  </si>
  <si>
    <t>Somerset West and Taunton Council</t>
  </si>
  <si>
    <t>E06000025</t>
  </si>
  <si>
    <t>South Gloucestershire Council</t>
  </si>
  <si>
    <t>E07000044</t>
  </si>
  <si>
    <t>South Hams District Council</t>
  </si>
  <si>
    <t>E07000189</t>
  </si>
  <si>
    <t>South Somerset District Council</t>
  </si>
  <si>
    <t>E07000082</t>
  </si>
  <si>
    <t>Stroud District Council</t>
  </si>
  <si>
    <t>E06000030</t>
  </si>
  <si>
    <t>Swindon Borough Council</t>
  </si>
  <si>
    <t>E07000045</t>
  </si>
  <si>
    <t>Teignbridge District Council</t>
  </si>
  <si>
    <t>E07000083</t>
  </si>
  <si>
    <t>Tewkesbury Borough Council</t>
  </si>
  <si>
    <t>E06000027</t>
  </si>
  <si>
    <t>Torbay Council</t>
  </si>
  <si>
    <t>E07000046</t>
  </si>
  <si>
    <t>Torridge District Council</t>
  </si>
  <si>
    <t>E07000047</t>
  </si>
  <si>
    <t>West Devon District Council</t>
  </si>
  <si>
    <t>Shared: South Hams</t>
  </si>
  <si>
    <t>E06000054</t>
  </si>
  <si>
    <t>Wiltshire Council</t>
  </si>
  <si>
    <t>E12000005</t>
  </si>
  <si>
    <t>E08000025</t>
  </si>
  <si>
    <t>Birmingham City Council</t>
  </si>
  <si>
    <t>E07000234</t>
  </si>
  <si>
    <t>Bromsgrove District Council</t>
  </si>
  <si>
    <t>E07000192</t>
  </si>
  <si>
    <t>Cannock Chase District Council</t>
  </si>
  <si>
    <t>E08000026</t>
  </si>
  <si>
    <t>Coventry City Council</t>
  </si>
  <si>
    <t>E08000027</t>
  </si>
  <si>
    <t>Dudley Borough Council</t>
  </si>
  <si>
    <t>E07000193</t>
  </si>
  <si>
    <t>East Staffordshire Borough Council</t>
  </si>
  <si>
    <t>E06000019</t>
  </si>
  <si>
    <t>Herefordshire Council</t>
  </si>
  <si>
    <t>E07000194</t>
  </si>
  <si>
    <t>Lichfield City Council</t>
  </si>
  <si>
    <t>E07000235</t>
  </si>
  <si>
    <t>Malvern Hills District Council</t>
  </si>
  <si>
    <t>Shared: Wychavon</t>
  </si>
  <si>
    <t>E07000195</t>
  </si>
  <si>
    <t>Newcastle-Under-Lyme Borough Council</t>
  </si>
  <si>
    <t>E07000218</t>
  </si>
  <si>
    <t>North Warwickshire Borough Council</t>
  </si>
  <si>
    <t>E07000219</t>
  </si>
  <si>
    <t>Nuneaton &amp; Bedworth Borough Council</t>
  </si>
  <si>
    <t>E07000236</t>
  </si>
  <si>
    <t>Redditch Borough Council</t>
  </si>
  <si>
    <t>Shared: Bromsgrove</t>
  </si>
  <si>
    <t>E07000220</t>
  </si>
  <si>
    <t>Rugby Borough Council</t>
  </si>
  <si>
    <t>E08000028</t>
  </si>
  <si>
    <t>Sandwell Borough Council</t>
  </si>
  <si>
    <t>E06000051</t>
  </si>
  <si>
    <t>Shropshire Council</t>
  </si>
  <si>
    <t>E08000029</t>
  </si>
  <si>
    <t>Solihull Borough Council</t>
  </si>
  <si>
    <t>E07000196</t>
  </si>
  <si>
    <t>South Staffordshire District Council</t>
  </si>
  <si>
    <t>E07000197</t>
  </si>
  <si>
    <t>Stafford Borough Council</t>
  </si>
  <si>
    <t>E10000028</t>
  </si>
  <si>
    <t>Staffordshire County Council</t>
  </si>
  <si>
    <t>E07000198</t>
  </si>
  <si>
    <t>Staffordshire Moorlands District Council</t>
  </si>
  <si>
    <t>Shared: High Peak</t>
  </si>
  <si>
    <t>E06000021</t>
  </si>
  <si>
    <t>Stoke-on-Trent City Council</t>
  </si>
  <si>
    <t>E07000221</t>
  </si>
  <si>
    <t>Stratford on Avon District Council</t>
  </si>
  <si>
    <t>E07000199</t>
  </si>
  <si>
    <t>Tamworth Borough Council</t>
  </si>
  <si>
    <t>E06000020</t>
  </si>
  <si>
    <t>Telford and Wrekin Borough Council</t>
  </si>
  <si>
    <t>E08000030</t>
  </si>
  <si>
    <t>Walsall Borough Council</t>
  </si>
  <si>
    <t>E07000222</t>
  </si>
  <si>
    <t>Warwick District Council</t>
  </si>
  <si>
    <t>E10000031</t>
  </si>
  <si>
    <t>Warwickshire County Council</t>
  </si>
  <si>
    <t>E08000031</t>
  </si>
  <si>
    <t>Wolverhampton City Council</t>
  </si>
  <si>
    <t>E07000237</t>
  </si>
  <si>
    <t>Worcester City Council</t>
  </si>
  <si>
    <t>E10000034</t>
  </si>
  <si>
    <t>Worcestershire County Council</t>
  </si>
  <si>
    <t>E07000238</t>
  </si>
  <si>
    <t>Wychavon District Council</t>
  </si>
  <si>
    <t>E07000239</t>
  </si>
  <si>
    <t>Wyre Forest District Council</t>
  </si>
  <si>
    <t>E12000003</t>
  </si>
  <si>
    <t>E08000016</t>
  </si>
  <si>
    <t>Barnsley Borough Council</t>
  </si>
  <si>
    <t>E08000032</t>
  </si>
  <si>
    <t>Bradford City Council</t>
  </si>
  <si>
    <t>E08000033</t>
  </si>
  <si>
    <t>Calderdale Borough Council</t>
  </si>
  <si>
    <t>E06000014</t>
  </si>
  <si>
    <t>City of York Council</t>
  </si>
  <si>
    <t>E07000163</t>
  </si>
  <si>
    <t>Craven District Council</t>
  </si>
  <si>
    <t>E08000017</t>
  </si>
  <si>
    <t>Doncaster Borough Council</t>
  </si>
  <si>
    <t>E06000011</t>
  </si>
  <si>
    <t>East Riding of Yorkshire Council</t>
  </si>
  <si>
    <t>E07000164</t>
  </si>
  <si>
    <t>Hambleton District Council</t>
  </si>
  <si>
    <t>E07000165</t>
  </si>
  <si>
    <t>Harrogate Borough Council</t>
  </si>
  <si>
    <t>E06000010</t>
  </si>
  <si>
    <t>Hull City Council</t>
  </si>
  <si>
    <t>Humber Archaeology Partnership</t>
  </si>
  <si>
    <t>E08000034</t>
  </si>
  <si>
    <t>Kirklees Borough Council</t>
  </si>
  <si>
    <t>E08000035</t>
  </si>
  <si>
    <t>Leeds City Council</t>
  </si>
  <si>
    <t>E06000012</t>
  </si>
  <si>
    <t>North East Lincolnshire Council</t>
  </si>
  <si>
    <t>E06000013</t>
  </si>
  <si>
    <t>North Lincolnshire Council</t>
  </si>
  <si>
    <t>E10000023</t>
  </si>
  <si>
    <t>North Yorkshire County Council</t>
  </si>
  <si>
    <t>E26000005</t>
  </si>
  <si>
    <t>North Yorkshire Moors National Park Authority</t>
  </si>
  <si>
    <t>E07000166</t>
  </si>
  <si>
    <t>Richmondshire District Council</t>
  </si>
  <si>
    <t>E08000018</t>
  </si>
  <si>
    <t>Rotherham Borough Council</t>
  </si>
  <si>
    <t>E07000167</t>
  </si>
  <si>
    <t>Ryedale District Council</t>
  </si>
  <si>
    <t>E07000168</t>
  </si>
  <si>
    <t>Scarborough Borough Council</t>
  </si>
  <si>
    <t>E07000169</t>
  </si>
  <si>
    <t>Selby District Council</t>
  </si>
  <si>
    <t>E08000019</t>
  </si>
  <si>
    <t>Sheffield City Council</t>
  </si>
  <si>
    <t>South Yorkshire Archaeology Service</t>
  </si>
  <si>
    <t>E08000036</t>
  </si>
  <si>
    <t>Wakefield City Council</t>
  </si>
  <si>
    <t>West Yorkshire Archaeology Service</t>
  </si>
  <si>
    <t>E26000012</t>
  </si>
  <si>
    <t>Yorkshire Dales National Park Authority</t>
  </si>
  <si>
    <t>1. Figures for April 2018 were collected by a different methodology; figures are provided as an indicative baseline and comparisons with these figures should be made with caution.</t>
  </si>
  <si>
    <t>Archaeological Service Employment by Region (FTE)</t>
  </si>
  <si>
    <t>Archaeological Service Employment by Local Authority</t>
  </si>
  <si>
    <r>
      <t xml:space="preserve">April 2018 
Total Archaeological Service </t>
    </r>
    <r>
      <rPr>
        <vertAlign val="superscript"/>
        <sz val="11"/>
        <color theme="1"/>
        <rFont val="Calibri"/>
        <family val="2"/>
      </rPr>
      <t>[1]</t>
    </r>
  </si>
  <si>
    <t>April 2020
Archaeological service total (FTE)</t>
  </si>
  <si>
    <t>April 2020
HER posts (FTE)</t>
  </si>
  <si>
    <t>April 2020 
Notes</t>
  </si>
  <si>
    <t>October 2020 
Archaeological service total (FTE)</t>
  </si>
  <si>
    <t>October 2020 
HER posts (FTE)</t>
  </si>
  <si>
    <t>October 2020 
Notes</t>
  </si>
  <si>
    <t>Advised by Durham County Council</t>
  </si>
  <si>
    <t>Advised by Tyne and Wear Specialist Conservation Team, Newcastle</t>
  </si>
  <si>
    <t>Tyne and Wear Archaeology Service (Newcastle City Council)</t>
  </si>
  <si>
    <t>Advised by Tees Archaeology</t>
  </si>
  <si>
    <t>Consultant</t>
  </si>
  <si>
    <t>Advised by Cumbria County Council</t>
  </si>
  <si>
    <t>Advised by Lancashire Archaeological Advisory Service</t>
  </si>
  <si>
    <t>Advised by Greater Manchester</t>
  </si>
  <si>
    <t>Advised by Cheshire Archaeology Planning Advisory Service</t>
  </si>
  <si>
    <t>None</t>
  </si>
  <si>
    <t>Advised by South Yorkshire Archaeology Service</t>
  </si>
  <si>
    <t>Advised by West Yorkshire</t>
  </si>
  <si>
    <t>West Yorkshire Archaeology Advisory Service</t>
  </si>
  <si>
    <t>Advised by North Yorkshire</t>
  </si>
  <si>
    <t>Advised by Humber Archaeology Partnership</t>
  </si>
  <si>
    <t>Advised by Derbyshire County Council</t>
  </si>
  <si>
    <t>Advised by Nottinghamshire County Council</t>
  </si>
  <si>
    <t>Advised by Leics County Council</t>
  </si>
  <si>
    <t>Advised by Northants CC but only for large developments</t>
  </si>
  <si>
    <t>Advised by Northants County Council</t>
  </si>
  <si>
    <t>Advised by Lincolnshire County Council</t>
  </si>
  <si>
    <t>Advised by the Heritage Trust of Lincolnshire</t>
  </si>
  <si>
    <t>Advised by Worcestershire County Council</t>
  </si>
  <si>
    <t>Advised by Staffordshire County Council</t>
  </si>
  <si>
    <t xml:space="preserve">Staffordshire County Council </t>
  </si>
  <si>
    <t>Not stated</t>
  </si>
  <si>
    <t>Advised by Warks County Council</t>
  </si>
  <si>
    <t>Occasional advice from Dudley</t>
  </si>
  <si>
    <t>Advised by Shropshire CC's commercial HE service</t>
  </si>
  <si>
    <t>Advised by Wolverhampton</t>
  </si>
  <si>
    <t>Advised by Suffolk County Council</t>
  </si>
  <si>
    <t>Advised by Essex County Council (Place Services)</t>
  </si>
  <si>
    <t>Advised by Norfolk County Council</t>
  </si>
  <si>
    <t>Advised by Norfolk Countu Council</t>
  </si>
  <si>
    <t>Advised by Hertordshire County Council</t>
  </si>
  <si>
    <t>Advised by Cambridgeshire County Council</t>
  </si>
  <si>
    <t xml:space="preserve">None </t>
  </si>
  <si>
    <t>Advised by Hertfordshire County Council</t>
  </si>
  <si>
    <t>Advised by Central Bedfordshire</t>
  </si>
  <si>
    <t>Advised by Essex CC (Place Services)</t>
  </si>
  <si>
    <t>Advised by Herts CC</t>
  </si>
  <si>
    <t>Advised by GLAAS</t>
  </si>
  <si>
    <t>Advised by Chichester District Council</t>
  </si>
  <si>
    <t>Advised by Kent County Council</t>
  </si>
  <si>
    <t>Advised by Hampshire County Council</t>
  </si>
  <si>
    <t>Advised by Berkshire Archaeology</t>
  </si>
  <si>
    <t>Advised by East Sussex County Council</t>
  </si>
  <si>
    <t>Advised by Oxfordshire County Council</t>
  </si>
  <si>
    <t>Advised by Surrey County Council</t>
  </si>
  <si>
    <t>City Council website says the planning service used Southampton City Council for archaeological advice</t>
  </si>
  <si>
    <t xml:space="preserve">Surrey County Council </t>
  </si>
  <si>
    <t xml:space="preserve">South West Heritage Trust </t>
  </si>
  <si>
    <t>Advised by Dorset County Council</t>
  </si>
  <si>
    <t>Advised by Gloucestershire County Council</t>
  </si>
  <si>
    <t>Advised by Devon County Council</t>
  </si>
  <si>
    <t>Advised by Gloucestershire County Council Consultant for built environment lc</t>
  </si>
  <si>
    <t>Advised by Cornwall County Council</t>
  </si>
  <si>
    <t>Advised by South West Heritage Trust for Somerset Council</t>
  </si>
  <si>
    <t>Advised by Wiltshire Council</t>
  </si>
  <si>
    <t>Advised by Glos County Council</t>
  </si>
  <si>
    <t>Apprenticeships/Trainees in Heritage Related Skills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</si>
  <si>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</si>
  <si>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Total Level 2&amp;3 Learner Starts-includes both publicly and non-publicly funded courses</t>
  </si>
  <si>
    <t>Change 
2012-2019</t>
  </si>
  <si>
    <t>% change 
2018-2019</t>
  </si>
  <si>
    <t>Bricklayers</t>
  </si>
  <si>
    <t>Building envelope specialists</t>
  </si>
  <si>
    <t>Floorers</t>
  </si>
  <si>
    <t>Glaziers</t>
  </si>
  <si>
    <t xml:space="preserve">Painters and decorators </t>
  </si>
  <si>
    <t>Plasterers and dry liners</t>
  </si>
  <si>
    <t>Roofers</t>
  </si>
  <si>
    <t>Specialist building operatives nec*</t>
  </si>
  <si>
    <t>Wood trades and interior fit-out</t>
  </si>
  <si>
    <t xml:space="preserve">Source:Ofqual </t>
  </si>
  <si>
    <t>* Not available</t>
  </si>
  <si>
    <t>Training schemes in the heritage sector - Historic England</t>
  </si>
  <si>
    <t>The Historic Environment Placements scheme closed in 2018/19, from 2019/20 the number of Historic Environment Adviser Apprentices will be recorded. These new apprenticeships focs on providing authoritative, specialist advice to those working on heritage assets.</t>
  </si>
  <si>
    <r>
      <t xml:space="preserve">Number of Historic Environment Placements (HEPs) </t>
    </r>
    <r>
      <rPr>
        <vertAlign val="superscript"/>
        <sz val="11"/>
        <color theme="1"/>
        <rFont val="Calibri"/>
        <family val="2"/>
        <scheme val="minor"/>
      </rPr>
      <t>[4]</t>
    </r>
  </si>
  <si>
    <t>2 and 4 placement students</t>
  </si>
  <si>
    <t>5 placement students</t>
  </si>
  <si>
    <t>Number of active Historic Environment Assistant Adviser Apprenticeships</t>
  </si>
  <si>
    <t>4 Previously called English Heritage Professional Placements in Conservation (EPPIC)</t>
  </si>
  <si>
    <t>Source: Historic England and CIfA</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</si>
  <si>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</si>
  <si>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</si>
  <si>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</si>
  <si>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</si>
  <si>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</si>
  <si>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 (2014)</t>
  </si>
  <si>
    <t>No. of Starters to March 2014</t>
  </si>
  <si>
    <t>No. of Completers to March 2014</t>
  </si>
  <si>
    <t>No. of Work-based Placements to be Delivered (2015)</t>
  </si>
  <si>
    <t>No. of Starters to March 2015</t>
  </si>
  <si>
    <t>No. of Completers to March 2015</t>
  </si>
  <si>
    <t>No. of Work-based Placements to be Delivered (2016)</t>
  </si>
  <si>
    <t>No. of Starters to March 2016</t>
  </si>
  <si>
    <t>No. of Completers to March 2016</t>
  </si>
  <si>
    <t>The Broads Authority*</t>
  </si>
  <si>
    <t>Reed and Sedge Cutting and Millwrighting</t>
  </si>
  <si>
    <t>Norfolk and Suffolk</t>
  </si>
  <si>
    <t>10 Reed/Sedge Cutters, 5 Millwrights</t>
  </si>
  <si>
    <t>English Heritage*</t>
  </si>
  <si>
    <t>Horticultural Skills in Historic Parks and Gardens</t>
  </si>
  <si>
    <t>UK wide</t>
  </si>
  <si>
    <r>
      <t xml:space="preserve">139 </t>
    </r>
    <r>
      <rPr>
        <vertAlign val="superscript"/>
        <sz val="11"/>
        <color theme="1"/>
        <rFont val="Calibri"/>
        <family val="2"/>
        <scheme val="minor"/>
      </rPr>
      <t>[1]</t>
    </r>
  </si>
  <si>
    <r>
      <t xml:space="preserve">120 </t>
    </r>
    <r>
      <rPr>
        <vertAlign val="superscript"/>
        <sz val="11"/>
        <color theme="1"/>
        <rFont val="Calibri"/>
        <family val="2"/>
        <scheme val="minor"/>
      </rPr>
      <t>[1]</t>
    </r>
  </si>
  <si>
    <t>National Trust/English Heritage*</t>
  </si>
  <si>
    <t>Traditional Building Skills</t>
  </si>
  <si>
    <t>England and Wales</t>
  </si>
  <si>
    <t>Guild of Cornish Hedgers</t>
  </si>
  <si>
    <t>Cornish Hedge Laying</t>
  </si>
  <si>
    <t>Devon and Cornwall</t>
  </si>
  <si>
    <t>Herefordshire Nature Trust (LEMUR Partnership)*</t>
  </si>
  <si>
    <t>Environmental Conservation Skills</t>
  </si>
  <si>
    <t>West Midlands, Yorkshire, South West</t>
  </si>
  <si>
    <t>Hampshire County Council*</t>
  </si>
  <si>
    <t xml:space="preserve">Transport Heritage Skills </t>
  </si>
  <si>
    <t>Institute of Conservation (ICON)*</t>
  </si>
  <si>
    <t>Object, Textile and Paper Consevation</t>
  </si>
  <si>
    <t>Institute of Field Archaeologists*</t>
  </si>
  <si>
    <t>Archaeological Skills</t>
  </si>
  <si>
    <t>*These projects are now completed</t>
  </si>
  <si>
    <t>Source: Heritage Lottery Fund and IfA</t>
  </si>
  <si>
    <t>NLHF Skills 4 the Future Programme Grantees</t>
  </si>
  <si>
    <t>Delivering Historic Environment-related skills and England only</t>
  </si>
  <si>
    <t>2018 Awards</t>
  </si>
  <si>
    <t>No. of Work-based Placements to be Delivered (2018)</t>
  </si>
  <si>
    <t>No. of Starters to March 2018</t>
  </si>
  <si>
    <t>No. of Completers to March 2018</t>
  </si>
  <si>
    <t>No. of Work-based Placements to be Delivered (2019)</t>
  </si>
  <si>
    <t>No. of Starters to March 2019</t>
  </si>
  <si>
    <t>No. of Completers to March 2019</t>
  </si>
  <si>
    <t>No. of Work-based Placements to be Delivered (2020)</t>
  </si>
  <si>
    <t>No. of Starters to March 2020</t>
  </si>
  <si>
    <t>No. of Completers to March 2020</t>
  </si>
  <si>
    <t>Boiler Engineering Skills Training Trust</t>
  </si>
  <si>
    <t>Historical mechanical engineering skills</t>
  </si>
  <si>
    <t>UK</t>
  </si>
  <si>
    <t>Dry Stone Walling Association</t>
  </si>
  <si>
    <t>Dry stone walling</t>
  </si>
  <si>
    <t>Traditional building skills; archaeology; public engagement</t>
  </si>
  <si>
    <t>5 Does not include 240 short courses offered to give an introduction to the built heritage sector</t>
  </si>
  <si>
    <t>2013/14 Awards</t>
  </si>
  <si>
    <t>No. of Work-based Placements to be Delivered (2017)</t>
  </si>
  <si>
    <t>No. of Starters to March 2017</t>
  </si>
  <si>
    <t>No. of Completers to March 2017</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</si>
  <si>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</si>
  <si>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</si>
  <si>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</si>
  <si>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</si>
  <si>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</si>
  <si>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</si>
  <si>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</si>
  <si>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</si>
  <si>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</si>
  <si>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</si>
  <si>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</si>
  <si>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</si>
  <si>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</si>
  <si>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</si>
  <si>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</si>
  <si>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Heritage building skills</t>
  </si>
  <si>
    <t>National Historic Ships Committee*</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</si>
  <si>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</si>
  <si>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</si>
  <si>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</si>
  <si>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</si>
  <si>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</si>
  <si>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</si>
  <si>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</si>
  <si>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2010 Awards</t>
  </si>
  <si>
    <t>Cheshire West &amp; Chester Council*</t>
  </si>
  <si>
    <t>Stone masonry; joinery</t>
  </si>
  <si>
    <t>The Council for British Archaeology*</t>
  </si>
  <si>
    <t>Community archaeology</t>
  </si>
  <si>
    <t>Eastside Community Heritage*</t>
  </si>
  <si>
    <t xml:space="preserve">Oral history and community engagement skills </t>
  </si>
  <si>
    <t>East Sussex County Council*</t>
  </si>
  <si>
    <t>Hampshire County Council - Economic Development Office*</t>
  </si>
  <si>
    <t>Surveying and maintenance of historic ships; horticulture; learning</t>
  </si>
  <si>
    <t>Lincolnshire County Council*</t>
  </si>
  <si>
    <t>Stone masonry; joinery; leadwork</t>
  </si>
  <si>
    <t xml:space="preserve">East Midlands
</t>
  </si>
  <si>
    <t>Mid Hants Railway Ltd &amp; Mid Hants Railway Preservation Society Ltd*</t>
  </si>
  <si>
    <t>Heritage engineering</t>
  </si>
  <si>
    <t>National Heritage Ironwork Group*</t>
  </si>
  <si>
    <t>Heritage ironworking</t>
  </si>
  <si>
    <t>East Midlands, London, North West, South West, Yorkshire</t>
  </si>
  <si>
    <r>
      <t xml:space="preserve">National Heritage Training Group* </t>
    </r>
    <r>
      <rPr>
        <vertAlign val="superscript"/>
        <sz val="11"/>
        <color theme="1"/>
        <rFont val="Calibri"/>
        <family val="2"/>
        <scheme val="minor"/>
      </rPr>
      <t>[5]</t>
    </r>
  </si>
  <si>
    <t>National Trust for Places of Historic Interest*</t>
  </si>
  <si>
    <t>Horticulture; learning; curatorial skills</t>
  </si>
  <si>
    <t>North East, South East, South West, Wales, West Midlands, Yorkshire</t>
  </si>
  <si>
    <t>North Pennines AONB Partnership*</t>
  </si>
  <si>
    <t>Dry stone walling; natural heritage conservation</t>
  </si>
  <si>
    <t>Peterborough Environment City Trust*</t>
  </si>
  <si>
    <t>Built environment conservation; horticulture; learning skills (in landscape-scale settings)</t>
  </si>
  <si>
    <t>Stockport MBC*</t>
  </si>
  <si>
    <t>Building skills; horticulture; learning</t>
  </si>
  <si>
    <t>Tyne &amp; Wear Archives and Museums*</t>
  </si>
  <si>
    <t>Canal and Rivers Trust*</t>
  </si>
  <si>
    <t>Boatbuilding and repair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</si>
</sst>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_-&quot;£&quot;* #,##0_-;\-&quot;£&quot;* #,##0_-;_-&quot;£&quot;* &quot;-&quot;??_-;_-@_-"/>
    <numFmt numFmtId="168" formatCode="&quot;£&quot;#,##0"/>
    <numFmt numFmtId="169" formatCode="#,##0_ ;\-#,##0\ "/>
    <numFmt numFmtId="170" formatCode="0.0"/>
    <numFmt numFmtId="171" formatCode="&quot;£&quot;#,##0.00"/>
    <numFmt numFmtId="172" formatCode="_-[$£-809]* #,##0.00_-;\-[$£-809]* #,##0.00_-;_-[$£-809]* &quot;-&quot;??_-;_-@_-"/>
    <numFmt numFmtId="173" formatCode="0.000"/>
  </numFmts>
  <fonts count="50" x14ac:knownFonts="1">
    <font>
      <sz val="11"/>
      <color theme="1"/>
      <name val="Calibri"/>
      <family val="2"/>
    </font>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u/>
      <sz val="10"/>
      <color indexed="12"/>
      <name val="Arial"/>
      <family val="2"/>
    </font>
    <font>
      <sz val="11"/>
      <name val="Calibri"/>
      <family val="2"/>
      <scheme val="minor"/>
    </font>
    <font>
      <b/>
      <sz val="11"/>
      <color theme="0"/>
      <name val="Calibri"/>
      <family val="2"/>
      <scheme val="minor"/>
    </font>
    <font>
      <b/>
      <sz val="1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Calibri"/>
      <family val="2"/>
      <scheme val="minor"/>
    </font>
    <font>
      <sz val="24"/>
      <name val="Source Sans Pro"/>
      <family val="2"/>
    </font>
    <font>
      <sz val="14"/>
      <color theme="2" tint="-0.749961851863155"/>
      <name val="Arial"/>
      <family val="2"/>
    </font>
    <font>
      <sz val="11"/>
      <color theme="1"/>
      <name val="Calibri"/>
      <family val="2"/>
    </font>
    <font>
      <sz val="21"/>
      <color theme="2" tint="-0.749961851863155"/>
      <name val="Arial"/>
      <family val="2"/>
    </font>
    <font>
      <b/>
      <sz val="11"/>
      <color theme="1"/>
      <name val="Calibri"/>
      <family val="2"/>
    </font>
    <font>
      <sz val="14"/>
      <color theme="1"/>
      <name val="Calibri"/>
      <family val="2"/>
    </font>
    <font>
      <sz val="8"/>
      <name val="Calibri"/>
      <family val="2"/>
    </font>
    <font>
      <sz val="24"/>
      <name val="Calibri"/>
      <family val="2"/>
    </font>
    <font>
      <sz val="22"/>
      <name val="Calibri"/>
      <family val="2"/>
    </font>
    <font>
      <sz val="48"/>
      <name val="Calibri"/>
      <family val="2"/>
    </font>
    <font>
      <sz val="14"/>
      <color theme="2" tint="-0.749961851863155"/>
      <name val="Calibri"/>
      <family val="2"/>
    </font>
    <font>
      <u/>
      <sz val="10"/>
      <color indexed="12"/>
      <name val="Calibri"/>
      <family val="2"/>
    </font>
    <font>
      <u/>
      <sz val="11"/>
      <color indexed="12"/>
      <name val="Calibri"/>
      <family val="2"/>
    </font>
    <font>
      <sz val="21"/>
      <color theme="2" tint="-0.749961851863155"/>
      <name val="Calibri"/>
      <family val="2"/>
    </font>
    <font>
      <sz val="8"/>
      <color theme="1"/>
      <name val="Calibri"/>
      <family val="2"/>
    </font>
    <font>
      <sz val="14"/>
      <color theme="3"/>
      <name val="Calibri"/>
      <family val="2"/>
    </font>
    <font>
      <i/>
      <sz val="11"/>
      <color rgb="FF8EA9DB"/>
      <name val="Calibri"/>
      <family val="2"/>
    </font>
    <font>
      <b/>
      <sz val="11"/>
      <color theme="0"/>
      <name val="Calibri"/>
      <family val="2"/>
    </font>
    <font>
      <sz val="11"/>
      <color rgb="FFFF0000"/>
      <name val="Calibri"/>
      <family val="2"/>
    </font>
    <font>
      <sz val="11"/>
      <name val="Calibri"/>
      <family val="2"/>
    </font>
    <font>
      <sz val="9"/>
      <color theme="1"/>
      <name val="Calibri"/>
      <family val="2"/>
    </font>
    <font>
      <sz val="11"/>
      <color rgb="FFFFFFFF"/>
      <name val="Calibri"/>
      <family val="2"/>
    </font>
    <font>
      <vertAlign val="superscript"/>
      <sz val="11"/>
      <color rgb="FFFFFFFF"/>
      <name val="Calibri"/>
      <family val="2"/>
      <scheme val="minor"/>
    </font>
    <font>
      <b/>
      <vertAlign val="superscript"/>
      <sz val="11"/>
      <color theme="0"/>
      <name val="Calibri"/>
      <family val="2"/>
    </font>
    <font>
      <vertAlign val="superscript"/>
      <sz val="11"/>
      <color theme="1"/>
      <name val="Calibri"/>
      <family val="2"/>
    </font>
    <font>
      <b/>
      <sz val="11"/>
      <color rgb="FFFF0000"/>
      <name val="Calibri"/>
      <family val="2"/>
      <scheme val="minor"/>
    </font>
    <font>
      <u/>
      <sz val="11"/>
      <color indexed="12"/>
      <name val="Calibri"/>
      <family val="2"/>
      <scheme val="minor"/>
    </font>
    <font>
      <sz val="24"/>
      <name val="Calibri"/>
      <family val="2"/>
      <scheme val="minor"/>
    </font>
    <font>
      <sz val="14"/>
      <color theme="2" tint="-0.749961851863155"/>
      <name val="Calibri"/>
      <family val="2"/>
      <scheme val="minor"/>
    </font>
    <font>
      <sz val="21"/>
      <color theme="2" tint="-0.749961851863155"/>
      <name val="Calibri"/>
      <family val="2"/>
      <scheme val="minor"/>
    </font>
    <font>
      <sz val="11"/>
      <color theme="2" tint="-0.749961851863155"/>
      <name val="Calibri"/>
      <family val="2"/>
      <scheme val="minor"/>
    </font>
    <font>
      <b/>
      <sz val="11"/>
      <color theme="2" tint="-0.749961851863155"/>
      <name val="Calibri"/>
      <family val="2"/>
      <scheme val="minor"/>
    </font>
    <font>
      <sz val="10"/>
      <name val="Times New Roman"/>
      <family val="1"/>
    </font>
    <font>
      <sz val="8"/>
      <color rgb="FF000000"/>
      <name val="Arial"/>
      <family val="2"/>
    </font>
    <font>
      <b/>
      <u/>
      <sz val="10"/>
      <color indexed="12"/>
      <name val="Arial"/>
      <family val="2"/>
    </font>
    <font>
      <b/>
      <i/>
      <sz val="11"/>
      <color rgb="FF8EA9DB"/>
      <name val="Calibri"/>
      <family val="2"/>
    </font>
    <font>
      <b/>
      <sz val="11"/>
      <name val="Calibri"/>
      <family val="2"/>
    </font>
    <font>
      <vertAlign val="superscript"/>
      <sz val="11"/>
      <color rgb="FFFFFFFF"/>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rgb="FFFDF5E5"/>
        <bgColor indexed="64"/>
      </patternFill>
    </fill>
    <fill>
      <patternFill patternType="solid">
        <fgColor rgb="FF555555"/>
        <bgColor indexed="64"/>
      </patternFill>
    </fill>
    <fill>
      <patternFill patternType="solid">
        <fgColor rgb="FF808080"/>
        <bgColor indexed="64"/>
      </patternFill>
    </fill>
    <fill>
      <patternFill patternType="solid">
        <fgColor rgb="FF555555"/>
        <bgColor theme="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8" tint="0.39997558519241921"/>
      </top>
      <bottom style="thin">
        <color theme="8" tint="0.39997558519241921"/>
      </bottom>
      <diagonal/>
    </border>
    <border>
      <left style="dotted">
        <color indexed="64"/>
      </left>
      <right/>
      <top/>
      <bottom/>
      <diagonal/>
    </border>
    <border>
      <left style="dotted">
        <color indexed="64"/>
      </left>
      <right style="dotted">
        <color indexed="64"/>
      </right>
      <top/>
      <bottom/>
      <diagonal/>
    </border>
    <border>
      <left style="dotted">
        <color auto="1"/>
      </left>
      <right style="thin">
        <color indexed="64"/>
      </right>
      <top/>
      <bottom/>
      <diagonal/>
    </border>
    <border>
      <left/>
      <right style="thin">
        <color theme="3" tint="-0.249977111117893"/>
      </right>
      <top style="thin">
        <color indexed="64"/>
      </top>
      <bottom/>
      <diagonal/>
    </border>
    <border>
      <left style="thin">
        <color theme="3" tint="-0.249977111117893"/>
      </left>
      <right/>
      <top style="thin">
        <color indexed="64"/>
      </top>
      <bottom/>
      <diagonal/>
    </border>
    <border>
      <left style="thin">
        <color theme="4"/>
      </left>
      <right/>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auto="1"/>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alignment vertical="top"/>
      <protection locked="0"/>
    </xf>
    <xf numFmtId="44" fontId="2" fillId="0" borderId="0" applyFont="0" applyFill="0" applyBorder="0" applyAlignment="0" applyProtection="0"/>
    <xf numFmtId="0" fontId="13" fillId="0" borderId="0" applyFill="0" applyBorder="0" applyAlignment="0" applyProtection="0"/>
    <xf numFmtId="0" fontId="12" fillId="0" borderId="0" applyFill="0" applyBorder="0" applyAlignment="0" applyProtection="0"/>
    <xf numFmtId="0" fontId="11" fillId="0" borderId="0" applyFill="0" applyBorder="0" applyProtection="0">
      <alignment vertical="top"/>
    </xf>
    <xf numFmtId="0" fontId="15" fillId="0" borderId="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28">
    <xf numFmtId="0" fontId="0" fillId="0" borderId="0" xfId="0"/>
    <xf numFmtId="0" fontId="0" fillId="0" borderId="0" xfId="0" applyAlignment="1">
      <alignment wrapText="1"/>
    </xf>
    <xf numFmtId="0" fontId="0" fillId="0" borderId="0" xfId="0" applyAlignment="1">
      <alignment horizontal="right"/>
    </xf>
    <xf numFmtId="165" fontId="0" fillId="0" borderId="0" xfId="1" applyNumberFormat="1" applyFont="1"/>
    <xf numFmtId="0" fontId="3" fillId="0" borderId="0" xfId="0" applyFont="1"/>
    <xf numFmtId="164" fontId="3" fillId="0" borderId="0" xfId="1" applyNumberFormat="1" applyFont="1"/>
    <xf numFmtId="0" fontId="8" fillId="0" borderId="0" xfId="0" applyFont="1"/>
    <xf numFmtId="44" fontId="0" fillId="0" borderId="0" xfId="4" applyFont="1"/>
    <xf numFmtId="0" fontId="3" fillId="2" borderId="0" xfId="0" applyFont="1" applyFill="1"/>
    <xf numFmtId="0" fontId="6" fillId="2" borderId="0" xfId="0" applyFont="1" applyFill="1" applyAlignment="1">
      <alignment horizontal="left"/>
    </xf>
    <xf numFmtId="0" fontId="0" fillId="0" borderId="0" xfId="0" applyAlignment="1">
      <alignment vertical="top" wrapText="1"/>
    </xf>
    <xf numFmtId="0" fontId="0" fillId="0" borderId="0" xfId="0" applyAlignment="1">
      <alignment vertical="top"/>
    </xf>
    <xf numFmtId="0" fontId="8" fillId="0" borderId="0" xfId="0" applyFont="1" applyAlignment="1">
      <alignment horizontal="left"/>
    </xf>
    <xf numFmtId="0" fontId="0" fillId="3" borderId="0" xfId="0" applyFill="1"/>
    <xf numFmtId="0" fontId="0" fillId="0" borderId="0" xfId="0" applyAlignment="1">
      <alignment horizontal="left"/>
    </xf>
    <xf numFmtId="43" fontId="0" fillId="0" borderId="0" xfId="1" applyFont="1"/>
    <xf numFmtId="0" fontId="3" fillId="0" borderId="0" xfId="0" applyFont="1" applyAlignment="1">
      <alignment vertical="top"/>
    </xf>
    <xf numFmtId="0" fontId="3" fillId="0" borderId="0" xfId="0" applyFont="1" applyAlignment="1">
      <alignment vertical="top" wrapText="1"/>
    </xf>
    <xf numFmtId="164" fontId="3" fillId="0" borderId="0" xfId="1" applyNumberFormat="1" applyFont="1" applyAlignment="1">
      <alignment vertical="top"/>
    </xf>
    <xf numFmtId="164" fontId="3" fillId="0" borderId="0" xfId="1" applyNumberFormat="1" applyFont="1" applyAlignment="1">
      <alignment vertical="top" wrapText="1"/>
    </xf>
    <xf numFmtId="0" fontId="13" fillId="0" borderId="0" xfId="5"/>
    <xf numFmtId="0" fontId="12" fillId="0" borderId="0" xfId="6"/>
    <xf numFmtId="0" fontId="11" fillId="0" borderId="0" xfId="7">
      <alignment vertical="top"/>
    </xf>
    <xf numFmtId="0" fontId="0" fillId="4" borderId="0" xfId="0" applyFill="1"/>
    <xf numFmtId="165" fontId="3" fillId="0" borderId="0" xfId="0" applyNumberFormat="1" applyFont="1"/>
    <xf numFmtId="0" fontId="15" fillId="0" borderId="0" xfId="8"/>
    <xf numFmtId="0" fontId="16" fillId="0" borderId="0" xfId="0" applyFont="1"/>
    <xf numFmtId="9" fontId="16" fillId="0" borderId="0" xfId="2" applyFont="1"/>
    <xf numFmtId="164" fontId="16" fillId="0" borderId="0" xfId="1" applyNumberFormat="1" applyFont="1"/>
    <xf numFmtId="164" fontId="14" fillId="0" borderId="0" xfId="1" applyNumberFormat="1" applyFont="1"/>
    <xf numFmtId="165" fontId="16" fillId="0" borderId="0" xfId="1" applyNumberFormat="1" applyFont="1"/>
    <xf numFmtId="164" fontId="3" fillId="0" borderId="15" xfId="1" applyNumberFormat="1" applyFont="1" applyBorder="1" applyAlignment="1">
      <alignment horizontal="right" vertical="top"/>
    </xf>
    <xf numFmtId="164" fontId="3" fillId="0" borderId="16" xfId="1" applyNumberFormat="1" applyFont="1" applyBorder="1" applyAlignment="1">
      <alignment horizontal="right" vertical="top"/>
    </xf>
    <xf numFmtId="164" fontId="3" fillId="0" borderId="17" xfId="1" applyNumberFormat="1" applyFont="1" applyBorder="1" applyAlignment="1">
      <alignment horizontal="right" vertical="top"/>
    </xf>
    <xf numFmtId="0" fontId="3" fillId="0" borderId="15" xfId="0" applyFont="1" applyBorder="1" applyAlignment="1">
      <alignment vertical="top"/>
    </xf>
    <xf numFmtId="0" fontId="3" fillId="0" borderId="16" xfId="0" applyFont="1" applyBorder="1" applyAlignment="1">
      <alignment vertical="top" wrapText="1"/>
    </xf>
    <xf numFmtId="0" fontId="4" fillId="0" borderId="0" xfId="0" applyFont="1"/>
    <xf numFmtId="0" fontId="8" fillId="0" borderId="0" xfId="0" applyFont="1" applyAlignment="1">
      <alignment wrapText="1"/>
    </xf>
    <xf numFmtId="0" fontId="4" fillId="0" borderId="4" xfId="0" applyFont="1" applyBorder="1"/>
    <xf numFmtId="0" fontId="16" fillId="0" borderId="4" xfId="0" applyFont="1" applyBorder="1"/>
    <xf numFmtId="0" fontId="16" fillId="0" borderId="5" xfId="0" applyFont="1" applyBorder="1"/>
    <xf numFmtId="14" fontId="16" fillId="0" borderId="0" xfId="0" applyNumberFormat="1" applyFont="1" applyAlignment="1">
      <alignment horizontal="left"/>
    </xf>
    <xf numFmtId="0" fontId="16" fillId="0" borderId="6" xfId="0" applyFont="1" applyBorder="1"/>
    <xf numFmtId="0" fontId="16" fillId="0" borderId="7" xfId="0" applyFont="1" applyBorder="1"/>
    <xf numFmtId="0" fontId="16" fillId="0" borderId="8" xfId="0" applyFont="1" applyBorder="1"/>
    <xf numFmtId="0" fontId="0" fillId="5" borderId="0" xfId="0" applyFill="1"/>
    <xf numFmtId="0" fontId="0" fillId="0" borderId="4" xfId="0" applyBorder="1"/>
    <xf numFmtId="0" fontId="0" fillId="0" borderId="5" xfId="0" applyBorder="1"/>
    <xf numFmtId="0" fontId="0" fillId="0" borderId="1" xfId="0" applyBorder="1"/>
    <xf numFmtId="0" fontId="0" fillId="0" borderId="2" xfId="0" applyBorder="1"/>
    <xf numFmtId="0" fontId="0" fillId="0" borderId="3" xfId="0" applyBorder="1"/>
    <xf numFmtId="0" fontId="19" fillId="0" borderId="0" xfId="6" applyFont="1"/>
    <xf numFmtId="0" fontId="19" fillId="0" borderId="4" xfId="6" applyFont="1" applyBorder="1"/>
    <xf numFmtId="0" fontId="20" fillId="0" borderId="5" xfId="6" applyFont="1" applyBorder="1" applyAlignment="1"/>
    <xf numFmtId="0" fontId="19" fillId="0" borderId="0" xfId="6" applyFont="1" applyBorder="1"/>
    <xf numFmtId="0" fontId="21" fillId="0" borderId="5" xfId="6"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22" fillId="0" borderId="0" xfId="5" applyFont="1" applyBorder="1"/>
    <xf numFmtId="0" fontId="22" fillId="0" borderId="4" xfId="5" applyFont="1" applyBorder="1"/>
    <xf numFmtId="0" fontId="22" fillId="0" borderId="0" xfId="5" applyFont="1" applyFill="1" applyBorder="1"/>
    <xf numFmtId="0" fontId="22" fillId="0" borderId="5" xfId="5" applyFont="1" applyBorder="1"/>
    <xf numFmtId="0" fontId="22" fillId="0" borderId="0" xfId="5" applyFont="1"/>
    <xf numFmtId="0" fontId="23" fillId="0" borderId="0" xfId="3" applyFont="1" applyFill="1" applyBorder="1" applyAlignment="1" applyProtection="1"/>
    <xf numFmtId="0" fontId="23" fillId="0" borderId="0" xfId="3" applyFont="1" applyBorder="1" applyAlignment="1" applyProtection="1"/>
    <xf numFmtId="0" fontId="24" fillId="0" borderId="0" xfId="3" applyFont="1" applyBorder="1" applyAlignment="1" applyProtection="1"/>
    <xf numFmtId="0" fontId="14" fillId="0" borderId="0" xfId="0" applyFont="1"/>
    <xf numFmtId="0" fontId="14" fillId="0" borderId="1" xfId="0" applyFont="1" applyBorder="1"/>
    <xf numFmtId="0" fontId="14" fillId="0" borderId="2" xfId="0" applyFont="1" applyBorder="1"/>
    <xf numFmtId="0" fontId="14" fillId="0" borderId="3" xfId="0" applyFont="1" applyBorder="1"/>
    <xf numFmtId="0" fontId="20" fillId="0" borderId="0" xfId="6" applyFont="1" applyBorder="1" applyAlignment="1"/>
    <xf numFmtId="0" fontId="21" fillId="0" borderId="0" xfId="6" applyFont="1" applyBorder="1" applyAlignment="1">
      <alignment vertical="top"/>
    </xf>
    <xf numFmtId="0" fontId="14" fillId="0" borderId="4" xfId="0" applyFont="1" applyBorder="1"/>
    <xf numFmtId="0" fontId="14" fillId="0" borderId="5" xfId="0" applyFont="1" applyBorder="1"/>
    <xf numFmtId="0" fontId="14" fillId="0" borderId="6" xfId="0" applyFont="1" applyBorder="1"/>
    <xf numFmtId="0" fontId="14" fillId="0" borderId="7" xfId="0" applyFont="1" applyBorder="1"/>
    <xf numFmtId="0" fontId="14" fillId="0" borderId="8" xfId="0" applyFont="1" applyBorder="1"/>
    <xf numFmtId="0" fontId="25" fillId="0" borderId="0" xfId="8" applyFont="1"/>
    <xf numFmtId="0" fontId="14" fillId="0" borderId="0" xfId="0" applyFont="1" applyAlignment="1">
      <alignment wrapText="1"/>
    </xf>
    <xf numFmtId="167" fontId="14" fillId="0" borderId="0" xfId="4" applyNumberFormat="1" applyFont="1"/>
    <xf numFmtId="166" fontId="14" fillId="0" borderId="0" xfId="2" applyNumberFormat="1" applyFont="1"/>
    <xf numFmtId="0" fontId="14" fillId="5" borderId="0" xfId="0" applyFont="1" applyFill="1"/>
    <xf numFmtId="0" fontId="24" fillId="0" borderId="0" xfId="3" applyFont="1" applyAlignment="1" applyProtection="1"/>
    <xf numFmtId="9" fontId="14" fillId="0" borderId="0" xfId="2" applyFont="1"/>
    <xf numFmtId="165" fontId="14" fillId="0" borderId="0" xfId="1" applyNumberFormat="1" applyFont="1"/>
    <xf numFmtId="165" fontId="14" fillId="0" borderId="0" xfId="0" applyNumberFormat="1" applyFont="1"/>
    <xf numFmtId="165" fontId="14" fillId="0" borderId="0" xfId="0" applyNumberFormat="1" applyFont="1" applyAlignment="1">
      <alignment wrapText="1"/>
    </xf>
    <xf numFmtId="0" fontId="22" fillId="2" borderId="0" xfId="5" applyFont="1" applyFill="1" applyAlignment="1">
      <alignment horizontal="left"/>
    </xf>
    <xf numFmtId="0" fontId="23" fillId="2" borderId="0" xfId="3" applyFont="1" applyFill="1" applyAlignment="1" applyProtection="1">
      <alignment horizontal="left"/>
    </xf>
    <xf numFmtId="0" fontId="14" fillId="4" borderId="0" xfId="0" applyFont="1" applyFill="1"/>
    <xf numFmtId="0" fontId="14" fillId="0" borderId="0" xfId="0" applyFont="1" applyAlignment="1">
      <alignment vertical="top" wrapText="1"/>
    </xf>
    <xf numFmtId="168" fontId="14" fillId="0" borderId="0" xfId="0" applyNumberFormat="1" applyFont="1"/>
    <xf numFmtId="0" fontId="14" fillId="0" borderId="0" xfId="0" applyFont="1" applyAlignment="1">
      <alignment vertical="top"/>
    </xf>
    <xf numFmtId="3" fontId="14" fillId="0" borderId="0" xfId="0" applyNumberFormat="1" applyFont="1"/>
    <xf numFmtId="3" fontId="26" fillId="0" borderId="0" xfId="0" applyNumberFormat="1" applyFont="1"/>
    <xf numFmtId="3" fontId="26" fillId="0" borderId="0" xfId="0" applyNumberFormat="1" applyFont="1" applyAlignment="1">
      <alignment wrapText="1"/>
    </xf>
    <xf numFmtId="171" fontId="14" fillId="0" borderId="0" xfId="0" applyNumberFormat="1" applyFont="1" applyAlignment="1">
      <alignment wrapText="1"/>
    </xf>
    <xf numFmtId="0" fontId="26" fillId="0" borderId="0" xfId="0" applyFont="1"/>
    <xf numFmtId="171" fontId="14" fillId="0" borderId="0" xfId="0" applyNumberFormat="1" applyFont="1"/>
    <xf numFmtId="0" fontId="26" fillId="4" borderId="0" xfId="0" applyFont="1" applyFill="1"/>
    <xf numFmtId="3" fontId="26" fillId="4" borderId="0" xfId="0" applyNumberFormat="1" applyFont="1" applyFill="1"/>
    <xf numFmtId="3" fontId="14" fillId="0" borderId="0" xfId="0" applyNumberFormat="1" applyFont="1" applyAlignment="1">
      <alignment vertical="top" wrapText="1"/>
    </xf>
    <xf numFmtId="164" fontId="14" fillId="0" borderId="0" xfId="1" applyNumberFormat="1" applyFont="1" applyAlignment="1">
      <alignment vertical="top" wrapText="1"/>
    </xf>
    <xf numFmtId="0" fontId="23" fillId="0" borderId="0" xfId="3" applyFont="1" applyAlignment="1" applyProtection="1"/>
    <xf numFmtId="0" fontId="23" fillId="4" borderId="0" xfId="3" applyFont="1" applyFill="1" applyAlignment="1" applyProtection="1"/>
    <xf numFmtId="0" fontId="14" fillId="3" borderId="0" xfId="0" applyFont="1" applyFill="1"/>
    <xf numFmtId="44" fontId="14" fillId="0" borderId="0" xfId="4" applyFont="1"/>
    <xf numFmtId="169" fontId="14" fillId="0" borderId="0" xfId="1" applyNumberFormat="1" applyFont="1"/>
    <xf numFmtId="172" fontId="14" fillId="0" borderId="0" xfId="0" applyNumberFormat="1" applyFont="1"/>
    <xf numFmtId="172" fontId="14" fillId="0" borderId="0" xfId="4" applyNumberFormat="1" applyFont="1"/>
    <xf numFmtId="169" fontId="14" fillId="0" borderId="0" xfId="1" applyNumberFormat="1" applyFont="1" applyBorder="1"/>
    <xf numFmtId="165" fontId="14" fillId="0" borderId="0" xfId="1" applyNumberFormat="1" applyFont="1" applyBorder="1"/>
    <xf numFmtId="172" fontId="14" fillId="0" borderId="0" xfId="4" applyNumberFormat="1" applyFont="1" applyBorder="1"/>
    <xf numFmtId="165" fontId="14" fillId="3" borderId="0" xfId="1" applyNumberFormat="1" applyFont="1" applyFill="1"/>
    <xf numFmtId="44" fontId="14" fillId="3" borderId="0" xfId="4" applyFont="1" applyFill="1"/>
    <xf numFmtId="0" fontId="25" fillId="0" borderId="0" xfId="8" applyFont="1" applyAlignment="1">
      <alignment horizontal="left"/>
    </xf>
    <xf numFmtId="0" fontId="14" fillId="0" borderId="0" xfId="0" applyFont="1" applyAlignment="1">
      <alignment horizontal="right"/>
    </xf>
    <xf numFmtId="165" fontId="14" fillId="0" borderId="0" xfId="1" applyNumberFormat="1" applyFont="1" applyAlignment="1">
      <alignment horizontal="right"/>
    </xf>
    <xf numFmtId="44" fontId="14" fillId="0" borderId="0" xfId="4" applyFont="1" applyAlignment="1">
      <alignment horizontal="right"/>
    </xf>
    <xf numFmtId="164" fontId="14" fillId="0" borderId="0" xfId="1" applyNumberFormat="1" applyFont="1" applyAlignment="1">
      <alignment vertical="top"/>
    </xf>
    <xf numFmtId="164" fontId="14" fillId="0" borderId="0" xfId="1" quotePrefix="1" applyNumberFormat="1" applyFont="1"/>
    <xf numFmtId="0" fontId="19" fillId="0" borderId="0" xfId="6" applyFont="1" applyAlignment="1">
      <alignment horizontal="right"/>
    </xf>
    <xf numFmtId="0" fontId="19" fillId="0" borderId="0" xfId="6" applyFont="1" applyAlignment="1">
      <alignment horizontal="left"/>
    </xf>
    <xf numFmtId="0" fontId="27" fillId="0" borderId="0" xfId="5" applyFont="1"/>
    <xf numFmtId="0" fontId="14" fillId="3" borderId="0" xfId="0" applyFont="1" applyFill="1" applyAlignment="1">
      <alignment vertical="top"/>
    </xf>
    <xf numFmtId="0" fontId="14" fillId="3" borderId="0" xfId="0" applyFont="1" applyFill="1" applyAlignment="1">
      <alignment vertical="top" wrapText="1"/>
    </xf>
    <xf numFmtId="0" fontId="14" fillId="0" borderId="10" xfId="0" applyFont="1" applyBorder="1" applyAlignment="1">
      <alignment wrapText="1"/>
    </xf>
    <xf numFmtId="0" fontId="14" fillId="0" borderId="11" xfId="0" applyFont="1" applyBorder="1" applyAlignment="1">
      <alignment wrapText="1"/>
    </xf>
    <xf numFmtId="0" fontId="14" fillId="0" borderId="12" xfId="0" applyFont="1" applyBorder="1" applyAlignment="1">
      <alignment wrapText="1"/>
    </xf>
    <xf numFmtId="0" fontId="14" fillId="0" borderId="13" xfId="0" applyFont="1" applyBorder="1" applyAlignment="1">
      <alignment vertical="top"/>
    </xf>
    <xf numFmtId="0" fontId="14" fillId="0" borderId="14" xfId="0" applyFont="1" applyBorder="1" applyAlignment="1">
      <alignment vertical="top" wrapText="1"/>
    </xf>
    <xf numFmtId="164" fontId="14" fillId="0" borderId="13" xfId="1" applyNumberFormat="1" applyFont="1" applyBorder="1" applyAlignment="1">
      <alignment horizontal="right" vertical="top"/>
    </xf>
    <xf numFmtId="164" fontId="14" fillId="0" borderId="0" xfId="1" applyNumberFormat="1" applyFont="1" applyBorder="1" applyAlignment="1">
      <alignment horizontal="right" vertical="top"/>
    </xf>
    <xf numFmtId="164" fontId="14" fillId="0" borderId="14" xfId="1" applyNumberFormat="1" applyFont="1" applyBorder="1" applyAlignment="1">
      <alignment horizontal="right" vertical="top"/>
    </xf>
    <xf numFmtId="164" fontId="14" fillId="0" borderId="13" xfId="1" applyNumberFormat="1" applyFont="1" applyBorder="1" applyAlignment="1">
      <alignment horizontal="right" vertical="top" wrapText="1"/>
    </xf>
    <xf numFmtId="164" fontId="14" fillId="0" borderId="13" xfId="1" applyNumberFormat="1" applyFont="1" applyBorder="1" applyAlignment="1">
      <alignment vertical="top"/>
    </xf>
    <xf numFmtId="164" fontId="14" fillId="0" borderId="0" xfId="1" applyNumberFormat="1" applyFont="1" applyBorder="1" applyAlignment="1">
      <alignment vertical="top"/>
    </xf>
    <xf numFmtId="164" fontId="14" fillId="0" borderId="14" xfId="1" applyNumberFormat="1" applyFont="1" applyBorder="1" applyAlignment="1">
      <alignment vertical="top"/>
    </xf>
    <xf numFmtId="0" fontId="24" fillId="0" borderId="0" xfId="3" applyFont="1" applyAlignment="1" applyProtection="1">
      <alignment vertical="top"/>
    </xf>
    <xf numFmtId="0" fontId="28" fillId="0" borderId="0" xfId="0" applyFont="1"/>
    <xf numFmtId="0" fontId="15" fillId="0" borderId="0" xfId="8" applyAlignment="1"/>
    <xf numFmtId="0" fontId="13" fillId="0" borderId="0" xfId="5" applyAlignment="1"/>
    <xf numFmtId="0" fontId="32" fillId="0" borderId="0" xfId="7" applyFont="1">
      <alignment vertical="top"/>
    </xf>
    <xf numFmtId="0" fontId="33" fillId="0" borderId="0" xfId="0" applyFont="1"/>
    <xf numFmtId="9" fontId="33" fillId="0" borderId="0" xfId="2" applyFont="1" applyAlignment="1">
      <alignment wrapText="1"/>
    </xf>
    <xf numFmtId="0" fontId="33" fillId="0" borderId="0" xfId="0" applyFont="1" applyAlignment="1">
      <alignment wrapText="1"/>
    </xf>
    <xf numFmtId="0" fontId="12" fillId="0" borderId="0" xfId="6" applyAlignment="1">
      <alignment wrapText="1"/>
    </xf>
    <xf numFmtId="0" fontId="15" fillId="0" borderId="0" xfId="8" applyAlignment="1">
      <alignment wrapText="1"/>
    </xf>
    <xf numFmtId="0" fontId="19" fillId="0" borderId="0" xfId="6" applyFont="1" applyAlignment="1">
      <alignment wrapText="1"/>
    </xf>
    <xf numFmtId="0" fontId="28" fillId="0" borderId="0" xfId="0" quotePrefix="1" applyFont="1" applyAlignment="1">
      <alignment wrapText="1"/>
    </xf>
    <xf numFmtId="0" fontId="14" fillId="0" borderId="0" xfId="0" applyFont="1" applyAlignment="1">
      <alignment horizontal="right" wrapText="1"/>
    </xf>
    <xf numFmtId="0" fontId="19" fillId="0" borderId="0" xfId="6" applyFont="1" applyAlignment="1">
      <alignment horizontal="right" wrapText="1"/>
    </xf>
    <xf numFmtId="0" fontId="0" fillId="0" borderId="0" xfId="0" applyAlignment="1">
      <alignment horizontal="right" wrapText="1"/>
    </xf>
    <xf numFmtId="0" fontId="0" fillId="0" borderId="0" xfId="0" applyAlignment="1">
      <alignment horizontal="center" vertical="top"/>
    </xf>
    <xf numFmtId="0" fontId="0" fillId="0" borderId="0" xfId="0" applyAlignment="1">
      <alignment horizontal="right" vertical="top"/>
    </xf>
    <xf numFmtId="0" fontId="14" fillId="0" borderId="18" xfId="0" applyFont="1" applyBorder="1" applyAlignment="1">
      <alignment wrapText="1"/>
    </xf>
    <xf numFmtId="0" fontId="14" fillId="0" borderId="19" xfId="0" applyFont="1" applyBorder="1" applyAlignment="1">
      <alignment wrapText="1"/>
    </xf>
    <xf numFmtId="0" fontId="14" fillId="0" borderId="20" xfId="0" applyFont="1" applyBorder="1" applyAlignment="1">
      <alignment wrapText="1"/>
    </xf>
    <xf numFmtId="164" fontId="14" fillId="0" borderId="21" xfId="1" applyNumberFormat="1" applyFont="1" applyBorder="1" applyAlignment="1">
      <alignment horizontal="right" vertical="top"/>
    </xf>
    <xf numFmtId="164" fontId="14" fillId="0" borderId="22" xfId="1" applyNumberFormat="1" applyFont="1" applyBorder="1" applyAlignment="1">
      <alignment horizontal="right" vertical="top"/>
    </xf>
    <xf numFmtId="164" fontId="3" fillId="0" borderId="23" xfId="1" applyNumberFormat="1" applyFont="1" applyBorder="1" applyAlignment="1">
      <alignment horizontal="right" vertical="top"/>
    </xf>
    <xf numFmtId="164" fontId="3" fillId="0" borderId="24" xfId="1" applyNumberFormat="1" applyFont="1" applyBorder="1" applyAlignment="1">
      <alignment horizontal="right" vertical="top"/>
    </xf>
    <xf numFmtId="164" fontId="3" fillId="0" borderId="25" xfId="1" applyNumberFormat="1" applyFont="1" applyBorder="1" applyAlignment="1">
      <alignment horizontal="right" vertical="top"/>
    </xf>
    <xf numFmtId="0" fontId="31" fillId="0" borderId="0" xfId="0" applyFont="1" applyAlignment="1">
      <alignment wrapText="1"/>
    </xf>
    <xf numFmtId="164" fontId="14" fillId="0" borderId="0" xfId="1" applyNumberFormat="1" applyFont="1" applyBorder="1"/>
    <xf numFmtId="164" fontId="3" fillId="0" borderId="0" xfId="1" applyNumberFormat="1" applyFont="1" applyBorder="1"/>
    <xf numFmtId="0" fontId="11" fillId="0" borderId="0" xfId="7" applyBorder="1">
      <alignment vertical="top"/>
    </xf>
    <xf numFmtId="44" fontId="14" fillId="0" borderId="0" xfId="4" applyFont="1" applyBorder="1"/>
    <xf numFmtId="0" fontId="31" fillId="0" borderId="0" xfId="0" applyFont="1"/>
    <xf numFmtId="165" fontId="14" fillId="0" borderId="0" xfId="1" applyNumberFormat="1" applyFont="1" applyFill="1"/>
    <xf numFmtId="0" fontId="32" fillId="0" borderId="0" xfId="7" applyFont="1" applyFill="1">
      <alignment vertical="top"/>
    </xf>
    <xf numFmtId="0" fontId="17"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left"/>
    </xf>
    <xf numFmtId="9" fontId="14" fillId="0" borderId="0" xfId="2" applyFont="1" applyFill="1"/>
    <xf numFmtId="0" fontId="13" fillId="0" borderId="0" xfId="5" applyFill="1"/>
    <xf numFmtId="0" fontId="12" fillId="0" borderId="0" xfId="6" applyFill="1"/>
    <xf numFmtId="9" fontId="14" fillId="0" borderId="0" xfId="9" applyFont="1"/>
    <xf numFmtId="165" fontId="3" fillId="0" borderId="0" xfId="10" applyNumberFormat="1" applyFont="1"/>
    <xf numFmtId="165" fontId="14" fillId="0" borderId="0" xfId="10" applyNumberFormat="1" applyFont="1"/>
    <xf numFmtId="165" fontId="14" fillId="0" borderId="0" xfId="10" applyNumberFormat="1" applyFont="1" applyAlignment="1">
      <alignment wrapText="1"/>
    </xf>
    <xf numFmtId="9" fontId="0" fillId="0" borderId="0" xfId="9" applyFont="1"/>
    <xf numFmtId="0" fontId="38" fillId="0" borderId="0" xfId="3" applyFont="1" applyAlignment="1" applyProtection="1"/>
    <xf numFmtId="0" fontId="1" fillId="0" borderId="0" xfId="0" applyFont="1"/>
    <xf numFmtId="0" fontId="39" fillId="0" borderId="0" xfId="6" applyFont="1"/>
    <xf numFmtId="0" fontId="40" fillId="0" borderId="0" xfId="5" applyFont="1"/>
    <xf numFmtId="0" fontId="41" fillId="0" borderId="0" xfId="8" applyFont="1"/>
    <xf numFmtId="165" fontId="1" fillId="0" borderId="0" xfId="0" applyNumberFormat="1" applyFont="1"/>
    <xf numFmtId="0" fontId="1" fillId="2" borderId="0" xfId="0" applyFont="1" applyFill="1"/>
    <xf numFmtId="0" fontId="42" fillId="0" borderId="0" xfId="5" applyFont="1"/>
    <xf numFmtId="43" fontId="0" fillId="0" borderId="0" xfId="1" applyFont="1" applyFill="1"/>
    <xf numFmtId="0" fontId="16" fillId="2" borderId="0" xfId="0" applyFont="1" applyFill="1"/>
    <xf numFmtId="164" fontId="0" fillId="0" borderId="0" xfId="0" applyNumberFormat="1"/>
    <xf numFmtId="0" fontId="0" fillId="2" borderId="0" xfId="0" applyFill="1" applyAlignment="1">
      <alignment horizontal="left" indent="1"/>
    </xf>
    <xf numFmtId="0" fontId="0" fillId="0" borderId="0" xfId="0" applyAlignment="1">
      <alignment horizontal="left" indent="1"/>
    </xf>
    <xf numFmtId="0" fontId="0" fillId="2" borderId="0" xfId="0" applyFill="1" applyAlignment="1">
      <alignment horizontal="right"/>
    </xf>
    <xf numFmtId="164" fontId="16" fillId="2" borderId="0" xfId="0" applyNumberFormat="1" applyFont="1" applyFill="1" applyAlignment="1">
      <alignment horizontal="right"/>
    </xf>
    <xf numFmtId="165" fontId="16" fillId="2" borderId="0" xfId="1" applyNumberFormat="1" applyFont="1" applyFill="1" applyAlignment="1">
      <alignment horizontal="right"/>
    </xf>
    <xf numFmtId="164" fontId="0" fillId="2" borderId="0" xfId="0" applyNumberFormat="1" applyFill="1" applyAlignment="1">
      <alignment horizontal="right"/>
    </xf>
    <xf numFmtId="165" fontId="0" fillId="2" borderId="0" xfId="1" applyNumberFormat="1" applyFont="1" applyFill="1" applyAlignment="1">
      <alignment horizontal="right"/>
    </xf>
    <xf numFmtId="164" fontId="16" fillId="0" borderId="0" xfId="0" applyNumberFormat="1" applyFont="1" applyAlignment="1">
      <alignment horizontal="right"/>
    </xf>
    <xf numFmtId="165" fontId="16" fillId="0" borderId="0" xfId="1" applyNumberFormat="1" applyFont="1" applyFill="1" applyAlignment="1">
      <alignment horizontal="right"/>
    </xf>
    <xf numFmtId="164" fontId="0" fillId="0" borderId="0" xfId="0" applyNumberFormat="1" applyAlignment="1">
      <alignment horizontal="right"/>
    </xf>
    <xf numFmtId="165" fontId="0" fillId="0" borderId="0" xfId="1" applyNumberFormat="1" applyFont="1" applyFill="1" applyAlignment="1">
      <alignment horizontal="right"/>
    </xf>
    <xf numFmtId="164" fontId="3" fillId="2" borderId="0" xfId="0" applyNumberFormat="1" applyFont="1" applyFill="1" applyAlignment="1">
      <alignment horizontal="right"/>
    </xf>
    <xf numFmtId="164" fontId="3" fillId="0" borderId="0" xfId="0" applyNumberFormat="1" applyFont="1" applyAlignment="1">
      <alignment horizontal="right"/>
    </xf>
    <xf numFmtId="164" fontId="16" fillId="0" borderId="0" xfId="1" applyNumberFormat="1" applyFont="1" applyAlignment="1">
      <alignment horizontal="right"/>
    </xf>
    <xf numFmtId="165" fontId="16" fillId="0" borderId="0" xfId="1" applyNumberFormat="1" applyFont="1" applyAlignment="1">
      <alignment horizontal="right"/>
    </xf>
    <xf numFmtId="165" fontId="0" fillId="0" borderId="0" xfId="1" applyNumberFormat="1" applyFont="1" applyAlignment="1">
      <alignment horizontal="right"/>
    </xf>
    <xf numFmtId="0" fontId="42" fillId="0" borderId="0" xfId="5" applyFont="1" applyFill="1" applyBorder="1"/>
    <xf numFmtId="43" fontId="42" fillId="0" borderId="0" xfId="5" applyNumberFormat="1" applyFont="1" applyFill="1" applyBorder="1"/>
    <xf numFmtId="43" fontId="43" fillId="0" borderId="0" xfId="5" applyNumberFormat="1" applyFont="1" applyFill="1" applyBorder="1"/>
    <xf numFmtId="0" fontId="43" fillId="0" borderId="0" xfId="5" applyFont="1" applyFill="1" applyBorder="1"/>
    <xf numFmtId="165" fontId="14" fillId="0" borderId="0" xfId="10" applyNumberFormat="1" applyFont="1" applyFill="1"/>
    <xf numFmtId="165" fontId="31" fillId="0" borderId="0" xfId="0" applyNumberFormat="1" applyFont="1"/>
    <xf numFmtId="9" fontId="14" fillId="0" borderId="0" xfId="9" applyFont="1" applyFill="1"/>
    <xf numFmtId="0" fontId="22" fillId="0" borderId="0" xfId="5" applyFont="1" applyFill="1"/>
    <xf numFmtId="9" fontId="3" fillId="0" borderId="0" xfId="9" applyFont="1" applyFill="1"/>
    <xf numFmtId="43" fontId="16" fillId="0" borderId="0" xfId="1" applyFont="1"/>
    <xf numFmtId="43" fontId="14" fillId="0" borderId="0" xfId="1" applyFont="1"/>
    <xf numFmtId="0" fontId="11" fillId="0" borderId="0" xfId="7" applyFill="1">
      <alignment vertical="top"/>
    </xf>
    <xf numFmtId="43" fontId="16" fillId="0" borderId="0" xfId="0" applyNumberFormat="1" applyFont="1"/>
    <xf numFmtId="43" fontId="14" fillId="0" borderId="0" xfId="0" applyNumberFormat="1" applyFont="1"/>
    <xf numFmtId="170" fontId="16" fillId="0" borderId="0" xfId="0" applyNumberFormat="1" applyFont="1"/>
    <xf numFmtId="170" fontId="14" fillId="0" borderId="0" xfId="0" applyNumberFormat="1" applyFont="1"/>
    <xf numFmtId="168" fontId="0" fillId="0" borderId="0" xfId="0" applyNumberFormat="1"/>
    <xf numFmtId="173" fontId="44" fillId="0" borderId="0" xfId="0" applyNumberFormat="1" applyFont="1"/>
    <xf numFmtId="3" fontId="14" fillId="0" borderId="0" xfId="10" applyNumberFormat="1" applyFont="1"/>
    <xf numFmtId="168" fontId="14" fillId="0" borderId="0" xfId="11" applyNumberFormat="1" applyFont="1"/>
    <xf numFmtId="166" fontId="14" fillId="0" borderId="0" xfId="9" applyNumberFormat="1" applyFont="1"/>
    <xf numFmtId="165" fontId="0" fillId="0" borderId="0" xfId="10" applyNumberFormat="1" applyFont="1"/>
    <xf numFmtId="167" fontId="3" fillId="0" borderId="0" xfId="11" applyNumberFormat="1" applyFont="1" applyFill="1"/>
    <xf numFmtId="168" fontId="3" fillId="0" borderId="0" xfId="9" applyNumberFormat="1" applyFont="1" applyFill="1"/>
    <xf numFmtId="164" fontId="3" fillId="0" borderId="0" xfId="10" applyNumberFormat="1" applyFont="1" applyFill="1"/>
    <xf numFmtId="6" fontId="0" fillId="0" borderId="0" xfId="0" applyNumberFormat="1"/>
    <xf numFmtId="164" fontId="0" fillId="0" borderId="0" xfId="10" applyNumberFormat="1" applyFont="1" applyFill="1"/>
    <xf numFmtId="8" fontId="0" fillId="0" borderId="0" xfId="0" applyNumberFormat="1"/>
    <xf numFmtId="3" fontId="3" fillId="0" borderId="0" xfId="10" applyNumberFormat="1" applyFont="1" applyFill="1"/>
    <xf numFmtId="166" fontId="14" fillId="0" borderId="0" xfId="9" applyNumberFormat="1" applyFont="1" applyFill="1"/>
    <xf numFmtId="170" fontId="6" fillId="0" borderId="0" xfId="0" applyNumberFormat="1" applyFont="1"/>
    <xf numFmtId="0" fontId="14" fillId="0" borderId="0" xfId="10" applyNumberFormat="1" applyFont="1" applyFill="1"/>
    <xf numFmtId="0" fontId="25" fillId="0" borderId="0" xfId="8" applyFont="1" applyFill="1"/>
    <xf numFmtId="3" fontId="14" fillId="0" borderId="0" xfId="10" applyNumberFormat="1" applyFont="1" applyFill="1"/>
    <xf numFmtId="168" fontId="14" fillId="0" borderId="0" xfId="11" applyNumberFormat="1" applyFont="1" applyFill="1"/>
    <xf numFmtId="166" fontId="14" fillId="0" borderId="0" xfId="9" applyNumberFormat="1" applyFont="1" applyFill="1" applyAlignment="1">
      <alignment wrapText="1"/>
    </xf>
    <xf numFmtId="0" fontId="26" fillId="0" borderId="0" xfId="0" applyFont="1" applyAlignment="1">
      <alignment wrapText="1"/>
    </xf>
    <xf numFmtId="164" fontId="0" fillId="0" borderId="26" xfId="10" applyNumberFormat="1" applyFont="1" applyFill="1" applyBorder="1"/>
    <xf numFmtId="9" fontId="14" fillId="0" borderId="0" xfId="9" applyFont="1" applyFill="1" applyAlignment="1">
      <alignment vertical="top" wrapText="1"/>
    </xf>
    <xf numFmtId="168" fontId="14" fillId="0" borderId="0" xfId="0" applyNumberFormat="1" applyFont="1" applyAlignment="1">
      <alignment vertical="top" wrapText="1"/>
    </xf>
    <xf numFmtId="5" fontId="14" fillId="0" borderId="0" xfId="11" applyNumberFormat="1" applyFont="1" applyFill="1"/>
    <xf numFmtId="164" fontId="14" fillId="0" borderId="0" xfId="10" applyNumberFormat="1" applyFont="1" applyFill="1" applyAlignment="1">
      <alignment vertical="top" wrapText="1"/>
    </xf>
    <xf numFmtId="6" fontId="14" fillId="0" borderId="0" xfId="0" applyNumberFormat="1" applyFont="1"/>
    <xf numFmtId="9" fontId="14" fillId="0" borderId="0" xfId="0" applyNumberFormat="1" applyFont="1" applyAlignment="1">
      <alignment vertical="top" wrapText="1"/>
    </xf>
    <xf numFmtId="164" fontId="14" fillId="0" borderId="0" xfId="0" applyNumberFormat="1" applyFont="1" applyAlignment="1">
      <alignment vertical="top" wrapText="1"/>
    </xf>
    <xf numFmtId="164" fontId="14" fillId="0" borderId="0" xfId="0" applyNumberFormat="1" applyFont="1"/>
    <xf numFmtId="168" fontId="0" fillId="0" borderId="0" xfId="11" applyNumberFormat="1" applyFont="1" applyFill="1"/>
    <xf numFmtId="168" fontId="0" fillId="0" borderId="0" xfId="0" applyNumberFormat="1" applyAlignment="1">
      <alignment vertical="top" wrapText="1"/>
    </xf>
    <xf numFmtId="7" fontId="14" fillId="0" borderId="0" xfId="0" applyNumberFormat="1" applyFont="1" applyAlignment="1">
      <alignment vertical="top" wrapText="1"/>
    </xf>
    <xf numFmtId="164" fontId="0" fillId="0" borderId="0" xfId="10" applyNumberFormat="1" applyFont="1" applyFill="1" applyAlignment="1">
      <alignment vertical="top" wrapText="1"/>
    </xf>
    <xf numFmtId="7" fontId="14" fillId="0" borderId="0" xfId="11" applyNumberFormat="1" applyFont="1" applyFill="1" applyAlignment="1">
      <alignment vertical="top" wrapText="1"/>
    </xf>
    <xf numFmtId="7" fontId="0" fillId="0" borderId="0" xfId="11" applyNumberFormat="1" applyFont="1" applyFill="1" applyAlignment="1">
      <alignment vertical="top" wrapText="1"/>
    </xf>
    <xf numFmtId="3" fontId="26" fillId="0" borderId="0" xfId="0" applyNumberFormat="1" applyFont="1" applyAlignment="1">
      <alignment vertical="top" wrapText="1"/>
    </xf>
    <xf numFmtId="0" fontId="23" fillId="0" borderId="0" xfId="3" applyFont="1" applyFill="1" applyAlignment="1" applyProtection="1"/>
    <xf numFmtId="164" fontId="14" fillId="0" borderId="0" xfId="10" applyNumberFormat="1" applyFont="1" applyFill="1" applyAlignment="1">
      <alignment wrapText="1"/>
    </xf>
    <xf numFmtId="167" fontId="14" fillId="0" borderId="0" xfId="11" applyNumberFormat="1" applyFont="1" applyFill="1" applyAlignment="1">
      <alignment wrapText="1"/>
    </xf>
    <xf numFmtId="9" fontId="14" fillId="0" borderId="0" xfId="9" applyFont="1" applyFill="1" applyAlignment="1">
      <alignment wrapText="1"/>
    </xf>
    <xf numFmtId="168" fontId="0" fillId="0" borderId="0" xfId="10" applyNumberFormat="1" applyFont="1" applyFill="1"/>
    <xf numFmtId="164" fontId="14" fillId="0" borderId="0" xfId="10" applyNumberFormat="1" applyFont="1" applyFill="1"/>
    <xf numFmtId="167" fontId="14" fillId="0" borderId="0" xfId="11" applyNumberFormat="1" applyFont="1" applyFill="1"/>
    <xf numFmtId="169" fontId="14" fillId="0" borderId="0" xfId="11" applyNumberFormat="1" applyFont="1" applyFill="1" applyAlignment="1">
      <alignment vertical="top" wrapText="1"/>
    </xf>
    <xf numFmtId="5" fontId="14" fillId="0" borderId="0" xfId="11" applyNumberFormat="1" applyFont="1" applyFill="1" applyAlignment="1">
      <alignment vertical="top" wrapText="1"/>
    </xf>
    <xf numFmtId="5" fontId="0" fillId="0" borderId="0" xfId="11" applyNumberFormat="1" applyFont="1" applyFill="1" applyAlignment="1">
      <alignment vertical="top" wrapText="1"/>
    </xf>
    <xf numFmtId="3" fontId="45" fillId="0" borderId="0" xfId="0" applyNumberFormat="1" applyFont="1"/>
    <xf numFmtId="8" fontId="14" fillId="0" borderId="0" xfId="11" applyNumberFormat="1" applyFont="1" applyFill="1" applyAlignment="1">
      <alignment vertical="top" wrapText="1"/>
    </xf>
    <xf numFmtId="8" fontId="0" fillId="0" borderId="0" xfId="11" applyNumberFormat="1" applyFont="1" applyFill="1" applyAlignment="1">
      <alignment vertical="top" wrapText="1"/>
    </xf>
    <xf numFmtId="3" fontId="14" fillId="0" borderId="0" xfId="10" applyNumberFormat="1" applyFont="1" applyFill="1" applyAlignment="1">
      <alignment wrapText="1"/>
    </xf>
    <xf numFmtId="168" fontId="14" fillId="0" borderId="0" xfId="11" applyNumberFormat="1" applyFont="1" applyFill="1" applyAlignment="1">
      <alignment wrapText="1"/>
    </xf>
    <xf numFmtId="1" fontId="0" fillId="0" borderId="0" xfId="10" applyNumberFormat="1" applyFont="1" applyFill="1"/>
    <xf numFmtId="164" fontId="14" fillId="0" borderId="0" xfId="1" applyNumberFormat="1" applyFont="1" applyFill="1"/>
    <xf numFmtId="169" fontId="14" fillId="0" borderId="0" xfId="10" applyNumberFormat="1" applyFont="1"/>
    <xf numFmtId="171" fontId="0" fillId="0" borderId="0" xfId="0" applyNumberFormat="1"/>
    <xf numFmtId="44" fontId="0" fillId="0" borderId="0" xfId="0" applyNumberFormat="1"/>
    <xf numFmtId="172" fontId="14" fillId="0" borderId="0" xfId="11" applyNumberFormat="1" applyFont="1"/>
    <xf numFmtId="44" fontId="14" fillId="0" borderId="0" xfId="0" applyNumberFormat="1" applyFont="1"/>
    <xf numFmtId="44" fontId="14" fillId="0" borderId="0" xfId="11" applyFont="1"/>
    <xf numFmtId="172" fontId="1" fillId="0" borderId="0" xfId="0" applyNumberFormat="1" applyFont="1"/>
    <xf numFmtId="168" fontId="0" fillId="0" borderId="0" xfId="0" applyNumberFormat="1" applyAlignment="1">
      <alignment horizontal="right" vertical="top"/>
    </xf>
    <xf numFmtId="169" fontId="14" fillId="0" borderId="0" xfId="10" applyNumberFormat="1" applyFont="1" applyAlignment="1">
      <alignment horizontal="right" vertical="top"/>
    </xf>
    <xf numFmtId="169" fontId="0" fillId="0" borderId="0" xfId="10" applyNumberFormat="1" applyFont="1" applyFill="1" applyAlignment="1">
      <alignment horizontal="right" vertical="top"/>
    </xf>
    <xf numFmtId="168" fontId="14" fillId="0" borderId="0" xfId="0" applyNumberFormat="1" applyFont="1" applyAlignment="1">
      <alignment horizontal="right" vertical="top"/>
    </xf>
    <xf numFmtId="9" fontId="14" fillId="0" borderId="0" xfId="0" applyNumberFormat="1" applyFont="1" applyAlignment="1">
      <alignment horizontal="right" vertical="top"/>
    </xf>
    <xf numFmtId="9" fontId="0" fillId="0" borderId="0" xfId="0" applyNumberFormat="1" applyAlignment="1">
      <alignment horizontal="right" vertical="top"/>
    </xf>
    <xf numFmtId="5" fontId="14" fillId="0" borderId="0" xfId="11" applyNumberFormat="1" applyFont="1" applyAlignment="1">
      <alignment horizontal="right" vertical="top"/>
    </xf>
    <xf numFmtId="5" fontId="0" fillId="0" borderId="0" xfId="11" applyNumberFormat="1" applyFont="1" applyFill="1" applyAlignment="1">
      <alignment horizontal="right" vertical="top"/>
    </xf>
    <xf numFmtId="9" fontId="14" fillId="0" borderId="0" xfId="9" applyFont="1" applyAlignment="1">
      <alignment horizontal="right" vertical="top"/>
    </xf>
    <xf numFmtId="9" fontId="0" fillId="0" borderId="0" xfId="9" applyFont="1" applyFill="1" applyAlignment="1">
      <alignment horizontal="right" vertical="top"/>
    </xf>
    <xf numFmtId="3" fontId="14" fillId="0" borderId="0" xfId="0" applyNumberFormat="1" applyFont="1" applyAlignment="1">
      <alignment horizontal="right" vertical="top"/>
    </xf>
    <xf numFmtId="0" fontId="14" fillId="0" borderId="0" xfId="0" applyFont="1" applyAlignment="1">
      <alignment horizontal="right" vertical="top"/>
    </xf>
    <xf numFmtId="0" fontId="30" fillId="0" borderId="0" xfId="0" applyFont="1"/>
    <xf numFmtId="0" fontId="37" fillId="0" borderId="0" xfId="0" applyFont="1"/>
    <xf numFmtId="0" fontId="5" fillId="0" borderId="0" xfId="3" applyAlignment="1" applyProtection="1"/>
    <xf numFmtId="0" fontId="46" fillId="0" borderId="0" xfId="3" applyFont="1" applyAlignment="1" applyProtection="1"/>
    <xf numFmtId="0" fontId="47" fillId="0" borderId="0" xfId="0" quotePrefix="1" applyFont="1" applyAlignment="1">
      <alignment wrapText="1"/>
    </xf>
    <xf numFmtId="0" fontId="47" fillId="0" borderId="0" xfId="0" applyFont="1"/>
    <xf numFmtId="0" fontId="16" fillId="0" borderId="0" xfId="0" applyFont="1" applyAlignment="1">
      <alignment wrapText="1"/>
    </xf>
    <xf numFmtId="0" fontId="48" fillId="0" borderId="0" xfId="0" applyFont="1" applyAlignment="1">
      <alignment wrapText="1"/>
    </xf>
    <xf numFmtId="0" fontId="48" fillId="0" borderId="0" xfId="0" applyFont="1"/>
    <xf numFmtId="10" fontId="14" fillId="0" borderId="0" xfId="0" applyNumberFormat="1" applyFont="1"/>
    <xf numFmtId="166" fontId="0" fillId="6" borderId="0" xfId="2" applyNumberFormat="1" applyFont="1" applyFill="1"/>
    <xf numFmtId="9" fontId="3" fillId="6" borderId="0" xfId="9" applyFont="1" applyFill="1"/>
    <xf numFmtId="9" fontId="1" fillId="6" borderId="0" xfId="9" applyFont="1" applyFill="1"/>
    <xf numFmtId="0" fontId="1" fillId="0" borderId="18" xfId="0" applyFont="1" applyBorder="1" applyAlignment="1">
      <alignment wrapText="1"/>
    </xf>
    <xf numFmtId="0" fontId="1" fillId="0" borderId="20" xfId="0" applyFont="1" applyBorder="1" applyAlignment="1">
      <alignment wrapText="1"/>
    </xf>
    <xf numFmtId="165" fontId="3" fillId="2" borderId="21" xfId="0" applyNumberFormat="1" applyFont="1" applyFill="1" applyBorder="1" applyAlignment="1">
      <alignment horizontal="right"/>
    </xf>
    <xf numFmtId="9" fontId="3" fillId="2" borderId="22" xfId="2" applyFont="1" applyFill="1" applyBorder="1" applyAlignment="1">
      <alignment horizontal="right"/>
    </xf>
    <xf numFmtId="165" fontId="1" fillId="2" borderId="21" xfId="0" applyNumberFormat="1" applyFont="1" applyFill="1" applyBorder="1" applyAlignment="1">
      <alignment horizontal="right"/>
    </xf>
    <xf numFmtId="9" fontId="1" fillId="2" borderId="22" xfId="2" applyFont="1" applyFill="1" applyBorder="1" applyAlignment="1">
      <alignment horizontal="right"/>
    </xf>
    <xf numFmtId="165" fontId="3" fillId="0" borderId="21" xfId="0" applyNumberFormat="1" applyFont="1" applyBorder="1" applyAlignment="1">
      <alignment horizontal="right"/>
    </xf>
    <xf numFmtId="9" fontId="3" fillId="0" borderId="22" xfId="2" applyFont="1" applyBorder="1" applyAlignment="1">
      <alignment horizontal="right"/>
    </xf>
    <xf numFmtId="165" fontId="1" fillId="0" borderId="21" xfId="0" applyNumberFormat="1" applyFont="1" applyBorder="1" applyAlignment="1">
      <alignment horizontal="right"/>
    </xf>
    <xf numFmtId="9" fontId="1" fillId="0" borderId="22" xfId="2" applyFont="1" applyBorder="1" applyAlignment="1">
      <alignment horizontal="right"/>
    </xf>
    <xf numFmtId="165" fontId="1" fillId="0" borderId="23" xfId="0" applyNumberFormat="1" applyFont="1" applyBorder="1" applyAlignment="1">
      <alignment horizontal="right"/>
    </xf>
    <xf numFmtId="9" fontId="1" fillId="0" borderId="25" xfId="2" applyFont="1" applyBorder="1" applyAlignment="1">
      <alignment horizontal="right"/>
    </xf>
    <xf numFmtId="43" fontId="0" fillId="6" borderId="0" xfId="1" applyFont="1" applyFill="1"/>
    <xf numFmtId="166" fontId="16" fillId="6" borderId="0" xfId="2" applyNumberFormat="1" applyFont="1" applyFill="1"/>
    <xf numFmtId="166" fontId="14" fillId="6" borderId="0" xfId="2" applyNumberFormat="1" applyFont="1" applyFill="1"/>
    <xf numFmtId="168" fontId="0" fillId="6" borderId="0" xfId="0" applyNumberFormat="1" applyFill="1"/>
    <xf numFmtId="168" fontId="0" fillId="6" borderId="0" xfId="10" applyNumberFormat="1" applyFont="1" applyFill="1" applyBorder="1" applyAlignment="1">
      <alignment wrapText="1"/>
    </xf>
    <xf numFmtId="168" fontId="14" fillId="6" borderId="0" xfId="0" applyNumberFormat="1" applyFont="1" applyFill="1"/>
    <xf numFmtId="165" fontId="14" fillId="6" borderId="0" xfId="10" applyNumberFormat="1" applyFont="1" applyFill="1"/>
    <xf numFmtId="168" fontId="14" fillId="0" borderId="0" xfId="11" applyNumberFormat="1" applyFont="1" applyFill="1" applyBorder="1" applyAlignment="1">
      <alignment vertical="top" wrapText="1"/>
    </xf>
    <xf numFmtId="168" fontId="0" fillId="0" borderId="0" xfId="11" applyNumberFormat="1" applyFont="1" applyFill="1" applyBorder="1" applyAlignment="1">
      <alignment vertical="top" wrapText="1"/>
    </xf>
    <xf numFmtId="164" fontId="14" fillId="0" borderId="0" xfId="10" applyNumberFormat="1" applyFont="1" applyFill="1" applyBorder="1" applyAlignment="1">
      <alignment vertical="top" wrapText="1"/>
    </xf>
    <xf numFmtId="164" fontId="0" fillId="0" borderId="0" xfId="10" applyNumberFormat="1" applyFont="1" applyFill="1" applyBorder="1" applyAlignment="1">
      <alignment vertical="top" wrapText="1"/>
    </xf>
    <xf numFmtId="7" fontId="14" fillId="0" borderId="0" xfId="11" applyNumberFormat="1" applyFont="1" applyFill="1" applyBorder="1" applyAlignment="1">
      <alignment vertical="top" wrapText="1"/>
    </xf>
    <xf numFmtId="171" fontId="14" fillId="0" borderId="0" xfId="11" applyNumberFormat="1" applyFont="1" applyFill="1" applyBorder="1" applyAlignment="1">
      <alignment vertical="top" wrapText="1"/>
    </xf>
    <xf numFmtId="171" fontId="0" fillId="0" borderId="0" xfId="11" applyNumberFormat="1" applyFont="1" applyFill="1" applyBorder="1" applyAlignment="1">
      <alignment vertical="top" wrapText="1"/>
    </xf>
    <xf numFmtId="9" fontId="14" fillId="0" borderId="0" xfId="9" applyFont="1" applyFill="1" applyBorder="1" applyAlignment="1">
      <alignment vertical="top" wrapText="1"/>
    </xf>
    <xf numFmtId="167" fontId="14" fillId="6" borderId="0" xfId="4" applyNumberFormat="1" applyFont="1" applyFill="1"/>
    <xf numFmtId="0" fontId="14" fillId="6" borderId="0" xfId="0" applyFont="1" applyFill="1"/>
    <xf numFmtId="164" fontId="14" fillId="6" borderId="0" xfId="1" applyNumberFormat="1" applyFont="1" applyFill="1"/>
    <xf numFmtId="0" fontId="14" fillId="7" borderId="0" xfId="0" applyFont="1" applyFill="1" applyAlignment="1">
      <alignment wrapText="1"/>
    </xf>
    <xf numFmtId="165" fontId="14" fillId="7" borderId="0" xfId="10" applyNumberFormat="1" applyFont="1" applyFill="1" applyAlignment="1">
      <alignment wrapText="1"/>
    </xf>
    <xf numFmtId="44" fontId="14" fillId="7" borderId="0" xfId="11" applyFont="1" applyFill="1" applyAlignment="1">
      <alignment wrapText="1"/>
    </xf>
    <xf numFmtId="165" fontId="14" fillId="7" borderId="0" xfId="1" applyNumberFormat="1" applyFont="1" applyFill="1" applyAlignment="1">
      <alignment wrapText="1"/>
    </xf>
    <xf numFmtId="44" fontId="14" fillId="7" borderId="0" xfId="4" applyFont="1" applyFill="1" applyAlignment="1">
      <alignment wrapText="1"/>
    </xf>
    <xf numFmtId="44" fontId="14" fillId="7" borderId="0" xfId="4" applyFont="1" applyFill="1" applyBorder="1" applyAlignment="1">
      <alignment wrapText="1"/>
    </xf>
    <xf numFmtId="9" fontId="14" fillId="6" borderId="0" xfId="2" applyFont="1" applyFill="1"/>
    <xf numFmtId="0" fontId="14" fillId="6" borderId="0" xfId="2" applyNumberFormat="1" applyFont="1" applyFill="1"/>
    <xf numFmtId="9" fontId="16" fillId="6" borderId="0" xfId="2" applyFont="1" applyFill="1"/>
    <xf numFmtId="0" fontId="16" fillId="6" borderId="0" xfId="2" applyNumberFormat="1" applyFont="1" applyFill="1"/>
    <xf numFmtId="170" fontId="14" fillId="6" borderId="0" xfId="2" applyNumberFormat="1" applyFont="1" applyFill="1"/>
    <xf numFmtId="170" fontId="16" fillId="6" borderId="0" xfId="2" applyNumberFormat="1" applyFont="1" applyFill="1"/>
    <xf numFmtId="164" fontId="14" fillId="0" borderId="0" xfId="1" applyNumberFormat="1" applyFont="1" applyFill="1" applyBorder="1"/>
    <xf numFmtId="164" fontId="16" fillId="0" borderId="0" xfId="1" applyNumberFormat="1" applyFont="1" applyBorder="1"/>
    <xf numFmtId="164" fontId="16" fillId="0" borderId="0" xfId="1" applyNumberFormat="1" applyFont="1" applyFill="1" applyBorder="1"/>
    <xf numFmtId="0" fontId="0" fillId="0" borderId="25" xfId="0" applyBorder="1"/>
    <xf numFmtId="9" fontId="14" fillId="6" borderId="0" xfId="2" applyFont="1" applyFill="1" applyBorder="1"/>
    <xf numFmtId="9" fontId="16" fillId="6" borderId="0" xfId="2" applyFont="1" applyFill="1" applyBorder="1"/>
    <xf numFmtId="0" fontId="0" fillId="8" borderId="0" xfId="0" applyFill="1" applyAlignment="1">
      <alignment vertical="top" wrapText="1"/>
    </xf>
    <xf numFmtId="0" fontId="29" fillId="9" borderId="0" xfId="0" applyFont="1" applyFill="1" applyAlignment="1">
      <alignment vertical="top" wrapText="1"/>
    </xf>
    <xf numFmtId="0" fontId="29" fillId="7" borderId="0" xfId="0" applyFont="1" applyFill="1" applyAlignment="1">
      <alignment vertical="top" wrapText="1"/>
    </xf>
    <xf numFmtId="0" fontId="29" fillId="7" borderId="18" xfId="0" applyFont="1" applyFill="1" applyBorder="1" applyAlignment="1">
      <alignment vertical="top" wrapText="1"/>
    </xf>
    <xf numFmtId="0" fontId="29" fillId="7" borderId="19" xfId="0" applyFont="1" applyFill="1" applyBorder="1" applyAlignment="1">
      <alignment horizontal="right" vertical="top" wrapText="1"/>
    </xf>
    <xf numFmtId="0" fontId="29" fillId="7" borderId="20" xfId="0" applyFont="1" applyFill="1" applyBorder="1" applyAlignment="1">
      <alignment horizontal="right" vertical="top" wrapText="1"/>
    </xf>
    <xf numFmtId="0" fontId="0" fillId="0" borderId="21" xfId="0" applyBorder="1" applyAlignment="1">
      <alignment horizontal="left"/>
    </xf>
    <xf numFmtId="170" fontId="0" fillId="0" borderId="0" xfId="0" applyNumberFormat="1" applyAlignment="1">
      <alignment wrapText="1"/>
    </xf>
    <xf numFmtId="170" fontId="0" fillId="0" borderId="22" xfId="0" applyNumberFormat="1" applyBorder="1"/>
    <xf numFmtId="0" fontId="0" fillId="0" borderId="23" xfId="0" applyBorder="1" applyAlignment="1">
      <alignment horizontal="left"/>
    </xf>
    <xf numFmtId="0" fontId="0" fillId="0" borderId="24" xfId="0" applyBorder="1" applyAlignment="1">
      <alignment wrapText="1"/>
    </xf>
    <xf numFmtId="0" fontId="0" fillId="0" borderId="27" xfId="0" applyBorder="1"/>
    <xf numFmtId="0" fontId="0" fillId="0" borderId="28" xfId="0" applyBorder="1"/>
    <xf numFmtId="0" fontId="0" fillId="0" borderId="27" xfId="0" applyBorder="1" applyAlignment="1">
      <alignment vertical="top" wrapText="1"/>
    </xf>
    <xf numFmtId="0" fontId="0" fillId="8" borderId="27" xfId="0" applyFill="1" applyBorder="1" applyAlignment="1">
      <alignment vertical="top" wrapText="1"/>
    </xf>
    <xf numFmtId="0" fontId="0" fillId="0" borderId="28" xfId="0" applyBorder="1" applyAlignment="1">
      <alignment vertical="top" wrapText="1"/>
    </xf>
    <xf numFmtId="0" fontId="14" fillId="7" borderId="13" xfId="0" applyFont="1" applyFill="1" applyBorder="1" applyAlignment="1">
      <alignment wrapText="1"/>
    </xf>
    <xf numFmtId="0" fontId="14" fillId="7" borderId="14" xfId="0" applyFont="1" applyFill="1" applyBorder="1" applyAlignment="1">
      <alignment wrapText="1"/>
    </xf>
    <xf numFmtId="164" fontId="3" fillId="0" borderId="0" xfId="1" applyNumberFormat="1" applyFont="1" applyBorder="1" applyAlignment="1">
      <alignment vertical="top"/>
    </xf>
    <xf numFmtId="0" fontId="7" fillId="9" borderId="18" xfId="0" applyFont="1" applyFill="1" applyBorder="1" applyAlignment="1">
      <alignment vertical="top"/>
    </xf>
    <xf numFmtId="0" fontId="7" fillId="9" borderId="19" xfId="0" applyFont="1" applyFill="1" applyBorder="1" applyAlignment="1">
      <alignment vertical="top" wrapText="1"/>
    </xf>
    <xf numFmtId="0" fontId="7" fillId="9" borderId="30" xfId="0" applyFont="1" applyFill="1" applyBorder="1" applyAlignment="1">
      <alignment vertical="top" wrapText="1"/>
    </xf>
    <xf numFmtId="0" fontId="3" fillId="0" borderId="14" xfId="0" applyFont="1" applyBorder="1" applyAlignment="1">
      <alignment vertical="top" wrapText="1"/>
    </xf>
    <xf numFmtId="164" fontId="3" fillId="0" borderId="13" xfId="1" applyNumberFormat="1" applyFont="1" applyBorder="1" applyAlignment="1">
      <alignment vertical="top"/>
    </xf>
    <xf numFmtId="164" fontId="3" fillId="0" borderId="14" xfId="1" applyNumberFormat="1" applyFont="1" applyBorder="1" applyAlignment="1">
      <alignment vertical="top"/>
    </xf>
    <xf numFmtId="164" fontId="3" fillId="0" borderId="32" xfId="1" applyNumberFormat="1" applyFont="1" applyBorder="1" applyAlignment="1">
      <alignment vertical="top"/>
    </xf>
    <xf numFmtId="0" fontId="0" fillId="0" borderId="24" xfId="0" applyBorder="1"/>
    <xf numFmtId="0" fontId="0" fillId="0" borderId="21" xfId="0" applyBorder="1"/>
    <xf numFmtId="0" fontId="0" fillId="0" borderId="23" xfId="0" applyBorder="1"/>
    <xf numFmtId="164" fontId="14" fillId="0" borderId="0" xfId="1" applyNumberFormat="1" applyFont="1" applyFill="1" applyAlignment="1">
      <alignment vertical="top"/>
    </xf>
    <xf numFmtId="9" fontId="14" fillId="6" borderId="0" xfId="2" applyFont="1" applyFill="1" applyAlignment="1">
      <alignment vertical="top"/>
    </xf>
    <xf numFmtId="9" fontId="3" fillId="6" borderId="0" xfId="2" applyFont="1" applyFill="1" applyAlignment="1">
      <alignment vertical="top"/>
    </xf>
    <xf numFmtId="164" fontId="14" fillId="6" borderId="0" xfId="1" applyNumberFormat="1" applyFont="1" applyFill="1" applyAlignment="1">
      <alignment vertical="top"/>
    </xf>
    <xf numFmtId="166" fontId="14" fillId="6" borderId="0" xfId="2" applyNumberFormat="1" applyFont="1" applyFill="1" applyAlignment="1">
      <alignment vertical="top"/>
    </xf>
    <xf numFmtId="43" fontId="14" fillId="0" borderId="0" xfId="1" applyFont="1" applyFill="1"/>
    <xf numFmtId="43" fontId="16" fillId="6" borderId="0" xfId="1" applyFont="1" applyFill="1"/>
    <xf numFmtId="0" fontId="29" fillId="0" borderId="18" xfId="0" applyFont="1" applyBorder="1" applyAlignment="1">
      <alignment vertical="top" wrapText="1"/>
    </xf>
    <xf numFmtId="0" fontId="0" fillId="0" borderId="19" xfId="0" applyBorder="1" applyAlignment="1">
      <alignment vertical="top" wrapText="1"/>
    </xf>
    <xf numFmtId="0" fontId="29" fillId="0" borderId="33" xfId="0" applyFont="1" applyBorder="1" applyAlignment="1">
      <alignment vertical="top" wrapText="1"/>
    </xf>
    <xf numFmtId="0" fontId="29" fillId="8" borderId="34" xfId="0" applyFont="1" applyFill="1" applyBorder="1" applyAlignment="1">
      <alignment vertical="top" wrapText="1"/>
    </xf>
    <xf numFmtId="0" fontId="29" fillId="8" borderId="19" xfId="0" applyFont="1" applyFill="1" applyBorder="1" applyAlignment="1">
      <alignment vertical="top" wrapText="1"/>
    </xf>
    <xf numFmtId="0" fontId="0" fillId="8" borderId="19" xfId="0" applyFill="1" applyBorder="1" applyAlignment="1">
      <alignment vertical="top" wrapText="1"/>
    </xf>
    <xf numFmtId="0" fontId="29" fillId="7" borderId="35" xfId="0" applyFont="1" applyFill="1" applyBorder="1" applyAlignment="1">
      <alignment vertical="top" wrapText="1"/>
    </xf>
    <xf numFmtId="0" fontId="0" fillId="0" borderId="29" xfId="0" applyBorder="1"/>
    <xf numFmtId="0" fontId="0" fillId="0" borderId="36" xfId="0" applyBorder="1"/>
    <xf numFmtId="0" fontId="0" fillId="0" borderId="37" xfId="0" applyBorder="1"/>
    <xf numFmtId="0" fontId="0" fillId="0" borderId="38" xfId="0" applyBorder="1"/>
    <xf numFmtId="166" fontId="0" fillId="0" borderId="0" xfId="2" applyNumberFormat="1" applyFont="1" applyFill="1"/>
    <xf numFmtId="166" fontId="16" fillId="0" borderId="0" xfId="2" applyNumberFormat="1" applyFont="1" applyFill="1"/>
    <xf numFmtId="167" fontId="14" fillId="0" borderId="0" xfId="4" applyNumberFormat="1" applyFont="1" applyFill="1"/>
    <xf numFmtId="164" fontId="16" fillId="0" borderId="0" xfId="1" applyNumberFormat="1" applyFont="1" applyFill="1"/>
    <xf numFmtId="167" fontId="16" fillId="0" borderId="0" xfId="4" applyNumberFormat="1" applyFont="1" applyFill="1"/>
    <xf numFmtId="0" fontId="17" fillId="0" borderId="0" xfId="0" applyFont="1" applyAlignment="1">
      <alignment horizontal="left" vertical="top" wrapText="1"/>
    </xf>
    <xf numFmtId="0" fontId="21" fillId="0" borderId="0" xfId="6" applyFont="1" applyBorder="1" applyAlignment="1">
      <alignment horizontal="left" vertical="top"/>
    </xf>
    <xf numFmtId="0" fontId="20" fillId="0" borderId="0" xfId="6" applyFont="1" applyBorder="1" applyAlignment="1">
      <alignment horizontal="left"/>
    </xf>
    <xf numFmtId="0" fontId="14"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14" fillId="0" borderId="0" xfId="0" applyFont="1" applyAlignment="1">
      <alignment horizontal="left"/>
    </xf>
    <xf numFmtId="0" fontId="7" fillId="7" borderId="9" xfId="0" applyFont="1" applyFill="1" applyBorder="1" applyAlignment="1">
      <alignment horizontal="center"/>
    </xf>
    <xf numFmtId="0" fontId="7" fillId="7" borderId="0" xfId="0" applyFont="1" applyFill="1" applyAlignment="1">
      <alignment horizontal="center"/>
    </xf>
    <xf numFmtId="0" fontId="31" fillId="0" borderId="0" xfId="0" applyFont="1" applyAlignment="1">
      <alignment wrapText="1"/>
    </xf>
    <xf numFmtId="0" fontId="31" fillId="0" borderId="0" xfId="0" applyFont="1" applyAlignment="1"/>
    <xf numFmtId="0" fontId="31" fillId="0" borderId="0" xfId="0" applyFont="1" applyAlignment="1">
      <alignment horizontal="left" wrapText="1"/>
    </xf>
    <xf numFmtId="0" fontId="14" fillId="0" borderId="0" xfId="0" applyFont="1" applyAlignment="1">
      <alignment horizontal="left" vertical="top" wrapText="1"/>
    </xf>
    <xf numFmtId="0" fontId="7" fillId="9" borderId="31" xfId="0" applyFont="1" applyFill="1" applyBorder="1" applyAlignment="1">
      <alignment horizontal="center" vertical="top"/>
    </xf>
    <xf numFmtId="0" fontId="7" fillId="9" borderId="19" xfId="0" applyFont="1" applyFill="1" applyBorder="1" applyAlignment="1">
      <alignment horizontal="center" vertical="top"/>
    </xf>
    <xf numFmtId="0" fontId="7" fillId="9" borderId="20" xfId="0" applyFont="1" applyFill="1" applyBorder="1" applyAlignment="1">
      <alignment horizontal="center" vertical="top"/>
    </xf>
    <xf numFmtId="0" fontId="7" fillId="9" borderId="30" xfId="0" applyFont="1" applyFill="1" applyBorder="1" applyAlignment="1">
      <alignment horizontal="center" vertical="top"/>
    </xf>
  </cellXfs>
  <cellStyles count="12">
    <cellStyle name="Comma" xfId="1" builtinId="3"/>
    <cellStyle name="Comma 2" xfId="10" xr:uid="{98B33764-2563-4891-B09E-C806953EC666}"/>
    <cellStyle name="Currency" xfId="4" builtinId="4"/>
    <cellStyle name="Currency 2" xfId="11" xr:uid="{EABD4E0F-7C46-4DAA-9665-BE8402BA3FC7}"/>
    <cellStyle name="Hyperlink" xfId="3" builtinId="8"/>
    <cellStyle name="Normal" xfId="0" builtinId="0" customBuiltin="1"/>
    <cellStyle name="Percent" xfId="2" builtinId="5"/>
    <cellStyle name="Percent 2" xfId="9" xr:uid="{08845201-7C6C-42DE-A6D7-E60131D48175}"/>
    <cellStyle name="Section Title" xfId="8" xr:uid="{BE04EFE7-E328-4372-AE1C-7A3FAD7A06FC}"/>
    <cellStyle name="Sheet Title" xfId="6" xr:uid="{00000000-0005-0000-0000-000005000000}"/>
    <cellStyle name="Table Note" xfId="7" xr:uid="{00000000-0005-0000-0000-000006000000}"/>
    <cellStyle name="Table Title" xfId="5" xr:uid="{00000000-0005-0000-0000-000007000000}"/>
  </cellStyles>
  <dxfs count="1080">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4"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left style="thin">
          <color indexed="64"/>
        </left>
        <right/>
        <top/>
        <bottom/>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top/>
        <bottom/>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top/>
        <bottom/>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FFF00"/>
        </patternFill>
      </fill>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b val="0"/>
        <i val="0"/>
        <strike val="0"/>
        <outline val="0"/>
        <shadow val="0"/>
        <u val="none"/>
        <vertAlign val="superscript"/>
        <sz val="11"/>
        <color theme="1"/>
        <name val="Calibri"/>
        <family val="2"/>
        <scheme val="minor"/>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border diagonalUp="0" diagonalDown="0">
        <left style="dotted">
          <color auto="1"/>
        </left>
        <right/>
        <top/>
        <bottom/>
        <vertical/>
        <horizontal/>
      </border>
    </dxf>
    <dxf>
      <border diagonalUp="0" diagonalDown="0">
        <left style="dotted">
          <color auto="1"/>
        </left>
        <right/>
        <top/>
        <bottom/>
        <vertical/>
        <horizontal/>
      </border>
    </dxf>
    <dxf>
      <border diagonalUp="0" diagonalDown="0">
        <left style="dotted">
          <color indexed="64"/>
        </left>
        <right style="dotted">
          <color indexed="64"/>
        </right>
        <top/>
        <bottom/>
        <vertical/>
        <horizontal/>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border diagonalUp="0" diagonalDown="0">
        <left style="dotted">
          <color auto="1"/>
        </left>
        <top/>
        <bottom/>
        <vertical/>
        <horizontal/>
      </border>
    </dxf>
    <dxf>
      <border diagonalUp="0" diagonalDown="0">
        <left style="dotted">
          <color indexed="64"/>
        </left>
        <right/>
        <top/>
        <bottom/>
        <vertical/>
        <horizontal/>
      </border>
    </dxf>
    <dxf>
      <border diagonalUp="0" diagonalDown="0">
        <left style="dotted">
          <color indexed="64"/>
        </left>
        <right style="dotted">
          <color indexed="64"/>
        </right>
        <top/>
        <bottom/>
        <vertical/>
        <horizontal/>
      </border>
    </dxf>
    <dxf>
      <border diagonalUp="0" diagonalDown="0">
        <left style="thin">
          <color indexed="64"/>
        </left>
        <top/>
        <bottom/>
        <horizontal/>
      </border>
    </dxf>
    <dxf>
      <alignment vertical="top" textRotation="0" indent="0" justifyLastLine="0" shrinkToFit="0" readingOrder="0"/>
    </dxf>
    <dxf>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alignment vertical="top" textRotation="0"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theme="4"/>
          <bgColor theme="4"/>
        </patternFill>
      </fill>
      <alignment horizontal="general" vertical="top" textRotation="0" wrapText="1" indent="0" justifyLastLine="0" shrinkToFit="0" readingOrder="0"/>
    </dxf>
    <dxf>
      <fill>
        <patternFill>
          <bgColor rgb="FF555555"/>
        </patternFill>
      </fill>
    </dxf>
    <dxf>
      <fill>
        <patternFill>
          <bgColor rgb="FF555555"/>
        </patternFill>
      </fill>
    </dxf>
    <dxf>
      <fill>
        <patternFill patternType="solid">
          <bgColor rgb="FF4472C4"/>
        </patternFill>
      </fill>
    </dxf>
    <dxf>
      <fill>
        <patternFill patternType="solid">
          <bgColor rgb="FF4472C4"/>
        </patternFill>
      </fill>
    </dxf>
    <dxf>
      <fill>
        <patternFill patternType="none">
          <fgColor indexed="64"/>
          <bgColor auto="1"/>
        </patternFill>
      </fill>
    </dxf>
    <dxf>
      <fill>
        <patternFill patternType="none">
          <fgColor indexed="64"/>
          <bgColor auto="1"/>
        </patternFill>
      </fill>
    </dxf>
    <dxf>
      <alignment wrapText="1"/>
    </dxf>
    <dxf>
      <alignment wrapText="1"/>
    </dxf>
    <dxf>
      <font>
        <b/>
        <color theme="0"/>
      </font>
      <fill>
        <patternFill patternType="solid">
          <fgColor theme="4"/>
          <bgColor theme="4"/>
        </patternFill>
      </fill>
      <alignment vertical="top" wrapText="1"/>
    </dxf>
    <dxf>
      <font>
        <b/>
        <color theme="0"/>
      </font>
      <fill>
        <patternFill patternType="solid">
          <fgColor theme="4"/>
          <bgColor theme="4"/>
        </patternFill>
      </fill>
      <alignment vertical="top" wrapText="1"/>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555555"/>
        </patternFill>
      </fill>
    </dxf>
    <dxf>
      <fill>
        <patternFill>
          <bgColor rgb="FF555555"/>
        </patternFill>
      </fill>
    </dxf>
    <dxf>
      <numFmt numFmtId="170" formatCode="0.0"/>
    </dxf>
    <dxf>
      <fill>
        <patternFill patternType="solid">
          <fgColor indexed="64"/>
          <bgColor rgb="FF4472C4"/>
        </patternFill>
      </fill>
    </dxf>
    <dxf>
      <fill>
        <patternFill patternType="solid">
          <fgColor indexed="64"/>
          <bgColor rgb="FF4472C4"/>
        </patternFill>
      </fill>
    </dxf>
    <dxf>
      <alignment horizontal="righ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wrapText="1"/>
    </dxf>
    <dxf>
      <alignment wrapText="1"/>
    </dxf>
    <dxf>
      <font>
        <b/>
        <color theme="0"/>
      </font>
      <fill>
        <patternFill patternType="solid">
          <fgColor theme="4"/>
          <bgColor theme="4"/>
        </patternFill>
      </fill>
      <alignment vertical="top" wrapText="1"/>
    </dxf>
    <dxf>
      <font>
        <b/>
        <color theme="0"/>
      </font>
      <fill>
        <patternFill patternType="solid">
          <fgColor theme="4"/>
          <bgColor theme="4"/>
        </patternFill>
      </fill>
      <alignment vertical="top" wrapText="1"/>
    </dxf>
    <dxf>
      <font>
        <color theme="0" tint="-0.14996795556505021"/>
      </font>
    </dxf>
    <dxf>
      <font>
        <color theme="0" tint="-0.14996795556505021"/>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strike val="0"/>
        <outline val="0"/>
        <shadow val="0"/>
        <name val="Calibri"/>
        <family val="2"/>
      </font>
      <numFmt numFmtId="164" formatCode="_-* #,##0_-;\-* #,##0_-;_-* &quot;-&quot;??_-;_-@_-"/>
    </dxf>
    <dxf>
      <font>
        <b val="0"/>
        <strike val="0"/>
        <outline val="0"/>
        <shadow val="0"/>
        <name val="Calibri"/>
        <family val="2"/>
      </font>
    </dxf>
    <dxf>
      <font>
        <b val="0"/>
        <strike val="0"/>
        <outline val="0"/>
        <shadow val="0"/>
        <name val="Calibri"/>
        <family val="2"/>
      </font>
    </dxf>
    <dxf>
      <font>
        <b val="0"/>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theme="5" tint="0.59999389629810485"/>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rgb="FFFFF2CC"/>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0.0"/>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none"/>
      </font>
      <fill>
        <patternFill patternType="solid">
          <fgColor indexed="64"/>
          <bgColor rgb="FFFDF5E5"/>
        </patternFill>
      </fill>
    </dxf>
    <dxf>
      <font>
        <strike val="0"/>
        <outline val="0"/>
        <shadow val="0"/>
        <name val="Calibri"/>
        <family val="2"/>
      </font>
      <numFmt numFmtId="0" formatCode="General"/>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70" formatCode="0.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dxf>
    <dxf>
      <font>
        <strike val="0"/>
        <outline val="0"/>
        <shadow val="0"/>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70" formatCode="0.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top" textRotation="0" wrapText="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72" formatCode="_-[$£-809]* #,##0.00_-;\-[$£-809]* #,##0.00_-;_-[$£-809]* &quot;-&quot;??_-;_-@_-"/>
    </dxf>
    <dxf>
      <font>
        <strike val="0"/>
        <outline val="0"/>
        <shadow val="0"/>
        <vertAlign val="baseline"/>
        <name val="Calibri"/>
        <family val="2"/>
      </font>
      <numFmt numFmtId="34" formatCode="_-&quot;£&quot;* #,##0.00_-;\-&quot;£&quot;* #,##0.00_-;_-&quot;£&quot;* &quot;-&quot;??_-;_-@_-"/>
    </dxf>
    <dxf>
      <font>
        <b val="0"/>
        <i val="0"/>
        <strike val="0"/>
        <condense val="0"/>
        <extend val="0"/>
        <outline val="0"/>
        <shadow val="0"/>
        <u val="none"/>
        <vertAlign val="baseline"/>
        <sz val="11"/>
        <color theme="1"/>
        <name val="Calibri"/>
        <family val="2"/>
        <scheme val="minor"/>
      </font>
      <numFmt numFmtId="172" formatCode="_-[$£-809]* #,##0.00_-;\-[$£-809]* #,##0.00_-;_-[$£-809]* &quot;-&quot;??_-;_-@_-"/>
    </dxf>
    <dxf>
      <font>
        <strike val="0"/>
        <outline val="0"/>
        <shadow val="0"/>
        <vertAlign val="baseline"/>
        <name val="Calibri"/>
        <family val="2"/>
      </font>
      <numFmt numFmtId="172" formatCode="_-[$£-809]* #,##0.00_-;\-[$£-809]* #,##0.00_-;_-[$£-809]*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5" formatCode="_-* #,##0.0_-;\-* #,##0.0_-;_-* &quot;-&quot;??_-;_-@_-"/>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9" formatCode="#,##0_ ;\-#,##0\ "/>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2" formatCode="_-[$£-809]* #,##0.00_-;\-[$£-809]* #,##0.00_-;_-[$£-809]* &quot;-&quot;??_-;_-@_-"/>
    </dxf>
    <dxf>
      <font>
        <strike val="0"/>
        <outline val="0"/>
        <shadow val="0"/>
        <vertAlign val="baseline"/>
        <name val="Calibri"/>
        <family val="2"/>
      </font>
      <numFmt numFmtId="172" formatCode="_-[$£-809]* #,##0.00_-;\-[$£-809]* #,##0.00_-;_-[$£-809]* &quot;-&quot;??_-;_-@_-"/>
    </dxf>
    <dxf>
      <font>
        <b val="0"/>
        <i val="0"/>
        <strike val="0"/>
        <condense val="0"/>
        <extend val="0"/>
        <outline val="0"/>
        <shadow val="0"/>
        <u val="none"/>
        <vertAlign val="baseline"/>
        <sz val="11"/>
        <color theme="1"/>
        <name val="Calibri"/>
        <family val="2"/>
        <scheme val="minor"/>
      </font>
      <numFmt numFmtId="172" formatCode="_-[$£-809]* #,##0.00_-;\-[$£-809]* #,##0.00_-;_-[$£-809]* &quot;-&quot;??_-;_-@_-"/>
    </dxf>
    <dxf>
      <font>
        <strike val="0"/>
        <outline val="0"/>
        <shadow val="0"/>
        <vertAlign val="baseline"/>
        <name val="Calibri"/>
        <family val="2"/>
      </font>
      <numFmt numFmtId="172" formatCode="_-[$£-809]* #,##0.00_-;\-[$£-809]* #,##0.00_-;_-[$£-809]* &quot;-&quot;??_-;_-@_-"/>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5" formatCode="_-* #,##0.0_-;\-* #,##0.0_-;_-* &quot;-&quot;??_-;_-@_-"/>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9" formatCode="#,##0_ ;\-#,##0\ "/>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5" formatCode="_-* #,##0.0_-;\-* #,##0.0_-;_-* &quot;-&quot;??_-;_-@_-"/>
      <alignment horizontal="right" vertical="bottom" textRotation="0" wrapText="0" indent="0" justifyLastLine="0" shrinkToFit="0" readingOrder="0"/>
    </dxf>
    <dxf>
      <font>
        <strike val="0"/>
        <outline val="0"/>
        <shadow val="0"/>
        <vertAlign val="baseline"/>
        <name val="Calibri"/>
        <family val="2"/>
      </font>
      <numFmt numFmtId="165" formatCode="_-* #,##0.0_-;\-* #,##0.0_-;_-* &quot;-&quot;??_-;_-@_-"/>
    </dxf>
    <dxf>
      <font>
        <b val="0"/>
        <i val="0"/>
        <strike val="0"/>
        <condense val="0"/>
        <extend val="0"/>
        <outline val="0"/>
        <shadow val="0"/>
        <u val="none"/>
        <vertAlign val="baseline"/>
        <sz val="11"/>
        <color theme="1"/>
        <name val="Calibri"/>
        <family val="2"/>
        <scheme val="none"/>
      </font>
      <numFmt numFmtId="165" formatCode="_-* #,##0.0_-;\-* #,##0.0_-;_-* &quot;-&quot;??_-;_-@_-"/>
      <alignment horizontal="right" vertical="bottom" textRotation="0" wrapText="0" indent="0" justifyLastLine="0" shrinkToFit="0" readingOrder="0"/>
    </dxf>
    <dxf>
      <font>
        <strike val="0"/>
        <outline val="0"/>
        <shadow val="0"/>
        <vertAlign val="baseline"/>
        <name val="Calibri"/>
        <family val="2"/>
      </font>
      <numFmt numFmtId="165" formatCode="_-* #,##0.0_-;\-* #,##0.0_-;_-* &quot;-&quot;??_-;_-@_-"/>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name val="Calibri"/>
        <family val="2"/>
      </font>
    </dxf>
    <dxf>
      <fill>
        <patternFill patternType="none">
          <fgColor indexed="64"/>
          <bgColor auto="1"/>
        </patternFill>
      </fill>
    </dxf>
    <dxf>
      <font>
        <b val="0"/>
        <i val="0"/>
        <strike val="0"/>
        <outline val="0"/>
        <shadow val="0"/>
        <name val="Calibri"/>
        <family val="2"/>
      </font>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none"/>
      </font>
      <numFmt numFmtId="165" formatCode="_-* #,##0.0_-;\-* #,##0.0_-;_-* &quot;-&quot;??_-;_-@_-"/>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165" formatCode="_-* #,##0.0_-;\-* #,##0.0_-;_-* &quot;-&quot;??_-;_-@_-"/>
      <fill>
        <patternFill patternType="none">
          <fgColor indexed="64"/>
          <bgColor auto="1"/>
        </patternFill>
      </fill>
    </dxf>
    <dxf>
      <font>
        <b val="0"/>
        <i val="0"/>
        <strike val="0"/>
        <outline val="0"/>
        <shadow val="0"/>
        <name val="Calibri"/>
        <family val="2"/>
      </font>
      <numFmt numFmtId="165" formatCode="_-* #,##0.0_-;\-* #,##0.0_-;_-* &quot;-&quot;??_-;_-@_-"/>
      <fill>
        <patternFill patternType="none">
          <fgColor indexed="64"/>
          <bgColor auto="1"/>
        </patternFill>
      </fill>
    </dxf>
    <dxf>
      <font>
        <b val="0"/>
        <i val="0"/>
        <strike val="0"/>
        <outline val="0"/>
        <shadow val="0"/>
        <name val="Calibri"/>
        <family val="2"/>
      </font>
      <numFmt numFmtId="165" formatCode="_-* #,##0.0_-;\-* #,##0.0_-;_-* &quot;-&quot;??_-;_-@_-"/>
      <fill>
        <patternFill patternType="none">
          <fgColor indexed="64"/>
          <bgColor auto="1"/>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none">
          <fgColor indexed="64"/>
          <bgColor rgb="FFFFF2CC"/>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none">
          <fgColor indexed="64"/>
          <bgColor rgb="FFFFF2CC"/>
        </patternFill>
      </fill>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FF2CC"/>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solid">
          <fgColor indexed="64"/>
          <bgColor rgb="FFFFF2CC"/>
        </patternFill>
      </fill>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u val="no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7"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8" formatCode="&quot;£&quot;#,##0"/>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strike val="0"/>
        <outline val="0"/>
        <shadow val="0"/>
        <name val="Calibri"/>
        <family val="2"/>
      </font>
      <numFmt numFmtId="168" formatCode="&quot;£&quot;#,##0"/>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8" formatCode="&quot;£&quot;#,##0"/>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b val="0"/>
        <strike val="0"/>
        <outline val="0"/>
        <shadow val="0"/>
        <u val="none"/>
        <vertAlign val="baseline"/>
        <sz val="11"/>
        <color theme="1"/>
        <name val="Calibri"/>
        <family val="2"/>
        <scheme val="minor"/>
      </font>
      <numFmt numFmtId="10" formatCode="&quot;£&quot;#,##0;[Red]\-&quot;£&quot;#,##0"/>
      <fill>
        <patternFill patternType="none">
          <fgColor indexed="64"/>
          <bgColor auto="1"/>
        </patternFill>
      </fill>
    </dxf>
    <dxf>
      <font>
        <b val="0"/>
        <strike val="0"/>
        <outline val="0"/>
        <shadow val="0"/>
        <u val="none"/>
        <vertAlign val="baseline"/>
        <sz val="11"/>
        <color theme="1"/>
        <name val="Calibri"/>
        <family val="2"/>
        <scheme val="minor"/>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numFmt numFmtId="166" formatCode="0.0%"/>
      <fill>
        <patternFill patternType="none">
          <fgColor indexed="64"/>
          <bgColor auto="1"/>
        </patternFill>
      </fill>
    </dxf>
    <dxf>
      <font>
        <strike val="0"/>
        <outline val="0"/>
        <shadow val="0"/>
        <name val="Calibri"/>
        <family val="2"/>
      </font>
      <numFmt numFmtId="9" formatCode="&quot;£&quot;#,##0;\-&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8" formatCode="&quot;£&quot;#,##0"/>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numFmt numFmtId="168" formatCode="&quot;£&quot;#,##0"/>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fill>
        <patternFill patternType="none">
          <bgColor auto="1"/>
        </patternFill>
      </fill>
    </dxf>
    <dxf>
      <font>
        <strike val="0"/>
        <outline val="0"/>
        <shadow val="0"/>
        <name val="Calibri"/>
        <family val="2"/>
      </font>
      <fill>
        <patternFill patternType="none">
          <bgColor auto="1"/>
        </patternFill>
      </fill>
    </dxf>
    <dxf>
      <font>
        <strike val="0"/>
        <outline val="0"/>
        <shadow val="0"/>
        <name val="Calibri"/>
        <family val="2"/>
      </font>
      <fill>
        <patternFill patternType="none">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numFmt numFmtId="168" formatCode="&quot;£&quot;#,##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8"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6" formatCode="0.0%"/>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font>
      <numFmt numFmtId="166" formatCode="0.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strike val="0"/>
        <outline val="0"/>
        <shadow val="0"/>
        <name val="Calibri"/>
        <family val="2"/>
      </font>
      <numFmt numFmtId="10" formatCode="&quot;£&quot;#,##0;[Red]\-&quot;£&quot;#,##0"/>
      <fill>
        <patternFill patternType="none">
          <fgColor indexed="64"/>
          <bgColor auto="1"/>
        </patternFill>
      </fill>
    </dxf>
    <dxf>
      <font>
        <strike val="0"/>
        <outline val="0"/>
        <shadow val="0"/>
        <name val="Calibri"/>
        <family val="2"/>
        <scheme val="none"/>
      </font>
      <numFmt numFmtId="164"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74" formatCode="&quot;£&quot;#,##0.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74" formatCode="&quot;£&quot;#,##0.0"/>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fill>
        <patternFill patternType="none">
          <fgColor indexed="64"/>
          <bgColor auto="1"/>
        </patternFill>
      </fill>
      <alignment horizontal="right" vertical="top" textRotation="0" indent="0" justifyLastLine="0" shrinkToFit="0" readingOrder="0"/>
    </dxf>
    <dxf>
      <font>
        <strike val="0"/>
        <outline val="0"/>
        <shadow val="0"/>
        <name val="Calibri"/>
        <family val="2"/>
      </font>
      <alignment horizontal="right" vertical="top" textRotation="0" indent="0" justifyLastLine="0" shrinkToFit="0" readingOrder="0"/>
    </dxf>
    <dxf>
      <font>
        <strike val="0"/>
        <outline val="0"/>
        <shadow val="0"/>
        <name val="Calibri"/>
        <family val="2"/>
      </font>
      <alignment horizontal="right"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dxf>
    <dxf>
      <font>
        <strike val="0"/>
        <outline val="0"/>
        <shadow val="0"/>
        <vertAlign val="baseline"/>
        <name val="Calibri"/>
        <family val="2"/>
        <scheme val="none"/>
      </font>
      <numFmt numFmtId="166" formatCode="0.0%"/>
      <fill>
        <patternFill patternType="solid">
          <fgColor indexed="64"/>
          <bgColor rgb="FFFDF5E5"/>
        </patternFill>
      </fill>
    </dxf>
    <dxf>
      <font>
        <strike val="0"/>
        <outline val="0"/>
        <shadow val="0"/>
        <vertAlign val="baseline"/>
        <name val="Calibri"/>
        <family val="2"/>
      </font>
      <numFmt numFmtId="166"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0.0"/>
    </dxf>
    <dxf>
      <font>
        <strike val="0"/>
        <outline val="0"/>
        <shadow val="0"/>
        <vertAlign val="baseline"/>
        <name val="Calibri"/>
        <family val="2"/>
      </font>
      <numFmt numFmtId="170" formatCode="0.0"/>
      <fill>
        <patternFill patternType="solid">
          <fgColor indexed="64"/>
          <bgColor theme="7" tint="0.79998168889431442"/>
        </patternFill>
      </fill>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none"/>
      </font>
      <numFmt numFmtId="166" formatCode="0.0%"/>
      <fill>
        <patternFill patternType="solid">
          <fgColor indexed="64"/>
          <bgColor rgb="FFFDF5E5"/>
        </patternFill>
      </fill>
    </dxf>
    <dxf>
      <font>
        <strike val="0"/>
        <outline val="0"/>
        <shadow val="0"/>
        <vertAlign val="baseline"/>
        <name val="Calibri"/>
        <family val="2"/>
      </font>
      <numFmt numFmtId="166"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35" formatCode="_-* #,##0.00_-;\-* #,##0.00_-;_-* &quot;-&quot;??_-;_-@_-"/>
    </dxf>
    <dxf>
      <font>
        <strike val="0"/>
        <outline val="0"/>
        <shadow val="0"/>
        <vertAlign val="baseline"/>
        <name val="Calibri"/>
        <family val="2"/>
      </font>
      <numFmt numFmtId="35" formatCode="_-* #,##0.00_-;\-* #,##0.00_-;_-* &quot;-&quot;??_-;_-@_-"/>
      <fill>
        <patternFill patternType="solid">
          <fgColor indexed="64"/>
          <bgColor theme="7" tint="0.79998168889431442"/>
        </patternFill>
      </fill>
    </dxf>
    <dxf>
      <font>
        <strike val="0"/>
        <outline val="0"/>
        <shadow val="0"/>
        <vertAlign val="baseline"/>
        <name val="Calibri"/>
        <family val="2"/>
      </font>
      <numFmt numFmtId="35" formatCode="_-* #,##0.00_-;\-* #,##0.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bottom/>
        <vertical/>
        <horizontal/>
      </border>
    </dxf>
    <dxf>
      <numFmt numFmtId="165" formatCode="_-* #,##0.0_-;\-* #,##0.0_-;_-* &quot;-&quot;??_-;_-@_-"/>
      <alignment horizontal="right" vertical="bottom" textRotation="0" wrapText="0" indent="0" justifyLastLine="0" shrinkToFit="0" readingOrder="0"/>
    </dxf>
    <dxf>
      <numFmt numFmtId="165" formatCode="_-* #,##0.0_-;\-* #,##0.0_-;_-* &quot;-&quot;??_-;_-@_-"/>
      <alignment horizontal="right" vertical="bottom" textRotation="0" wrapText="0" indent="0" justifyLastLine="0" shrinkToFit="0" readingOrder="0"/>
    </dxf>
    <dxf>
      <numFmt numFmtId="164" formatCode="_-* #,##0_-;\-* #,##0_-;_-* &quot;-&quot;??_-;_-@_-"/>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66" formatCode="0.0%"/>
      <fill>
        <patternFill patternType="none">
          <fgColor indexed="64"/>
          <bgColor auto="1"/>
        </patternFill>
      </fill>
    </dxf>
    <dxf>
      <numFmt numFmtId="166" formatCode="0.0%"/>
      <fill>
        <patternFill patternType="solid">
          <fgColor indexed="64"/>
          <bgColor rgb="FFFDF5E5"/>
        </patternFill>
      </fill>
    </dxf>
    <dxf>
      <numFmt numFmtId="166" formatCode="0.0%"/>
      <fill>
        <patternFill patternType="solid">
          <fgColor indexed="64"/>
          <bgColor rgb="FFFDF5E5"/>
        </patternFill>
      </fill>
    </dxf>
    <dxf>
      <fill>
        <patternFill patternType="solid">
          <fgColor indexed="64"/>
          <bgColor rgb="FFFDF5E5"/>
        </patternFill>
      </fill>
    </dxf>
    <dxf>
      <font>
        <b val="0"/>
        <strike val="0"/>
        <outline val="0"/>
        <shadow val="0"/>
        <name val="Calibri"/>
        <family val="2"/>
      </font>
      <fill>
        <patternFill patternType="solid">
          <fgColor indexed="64"/>
          <bgColor rgb="FFFDF5E5"/>
        </patternFill>
      </fill>
    </dxf>
    <dxf>
      <font>
        <b val="0"/>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strike val="0"/>
        <outline val="0"/>
        <shadow val="0"/>
        <name val="Calibri"/>
        <family val="2"/>
      </font>
      <fill>
        <patternFill patternType="solid">
          <fgColor indexed="64"/>
          <bgColor rgb="FFFDF5E5"/>
        </patternFill>
      </fill>
    </dxf>
    <dxf>
      <font>
        <b val="0"/>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7" formatCode="_-&quot;£&quot;* #,##0_-;\-&quot;£&quot;* #,##0_-;_-&quot;£&quot;*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7" formatCode="_-&quot;£&quot;* #,##0_-;\-&quot;£&quot;* #,##0_-;_-&quot;£&quot;*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numFmt numFmtId="167" formatCode="_-&quot;£&quot;* #,##0_-;\-&quot;£&quot;* #,##0_-;_-&quot;£&quot;* &quot;-&quot;??_-;_-@_-"/>
      <fill>
        <patternFill patternType="none">
          <fgColor indexed="64"/>
          <bgColor auto="1"/>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fill>
        <patternFill patternType="none">
          <fgColor indexed="64"/>
          <bgColor auto="1"/>
        </patternFill>
      </fill>
    </dxf>
    <dxf>
      <font>
        <strike val="0"/>
        <outline val="0"/>
        <shadow val="0"/>
        <u val="none"/>
        <vertAlign val="baseline"/>
        <name val="Calibri"/>
        <family val="2"/>
        <scheme val="none"/>
      </font>
      <fill>
        <patternFill patternType="none">
          <fgColor indexed="64"/>
          <bgColor auto="1"/>
        </patternFill>
      </fill>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none">
          <fgColor indexed="64"/>
          <bgColor auto="1"/>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7" formatCode="_-&quot;£&quot;* #,##0_-;\-&quot;£&quot;* #,##0_-;_-&quot;£&quot;* &quot;-&quot;??_-;_-@_-"/>
      <fill>
        <patternFill patternType="none">
          <fgColor indexed="64"/>
          <bgColor auto="1"/>
        </patternFill>
      </fill>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scheme val="none"/>
      </font>
      <numFmt numFmtId="166" formatCode="0.0%"/>
      <fill>
        <patternFill patternType="solid">
          <fgColor indexed="64"/>
          <bgColor rgb="FFFDF5E5"/>
        </patternFill>
      </fill>
    </dxf>
    <dxf>
      <font>
        <strike val="0"/>
        <outline val="0"/>
        <shadow val="0"/>
        <u val="none"/>
        <vertAlign val="baseline"/>
        <name val="Calibri"/>
        <family val="2"/>
        <scheme val="none"/>
      </font>
      <numFmt numFmtId="167" formatCode="_-&quot;£&quot;* #,##0_-;\-&quot;£&quot;* #,##0_-;_-&quot;£&quot;* &quot;-&quot;??_-;_-@_-"/>
      <fill>
        <patternFill patternType="none">
          <fgColor indexed="64"/>
          <bgColor auto="1"/>
        </patternFill>
      </fill>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fill>
        <patternFill patternType="solid">
          <fgColor indexed="64"/>
          <bgColor rgb="FFFFF2CC"/>
        </patternFill>
      </fill>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fill>
        <patternFill patternType="none">
          <fgColor indexed="64"/>
          <bgColor auto="1"/>
        </patternFill>
      </fill>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fill>
        <patternFill patternType="solid">
          <fgColor indexed="64"/>
          <bgColor rgb="FFFDF5E5"/>
        </patternFill>
      </fill>
    </dxf>
    <dxf>
      <font>
        <strike val="0"/>
        <outline val="0"/>
        <shadow val="0"/>
        <u val="none"/>
        <vertAlign val="baseline"/>
        <name val="Calibri"/>
        <family val="2"/>
        <scheme val="none"/>
      </font>
      <fill>
        <patternFill patternType="solid">
          <fgColor indexed="64"/>
          <bgColor rgb="FFFDF5E5"/>
        </patternFill>
      </fill>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vertAlign val="baseline"/>
        <name val="Calibri"/>
        <family val="2"/>
      </font>
      <alignment horizontal="lef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horizontal style="thin">
          <color theme="1"/>
        </horizontal>
      </border>
    </dxf>
  </dxfs>
  <tableStyles count="1" defaultTableStyle="TableStyleMedium2" defaultPivotStyle="PivotStyleLight16">
    <tableStyle name="Indicator Table" pivot="0" count="9" xr9:uid="{51B3743E-9F44-463D-B3D3-2BDE3EEDCFB2}">
      <tableStyleElement type="wholeTable" dxfId="1079"/>
      <tableStyleElement type="headerRow" dxfId="1078"/>
      <tableStyleElement type="totalRow" dxfId="1077"/>
      <tableStyleElement type="firstColumn" dxfId="1076"/>
      <tableStyleElement type="lastColumn" dxfId="1075"/>
      <tableStyleElement type="firstRowStripe" dxfId="1074"/>
      <tableStyleElement type="secondRowStripe" dxfId="1073"/>
      <tableStyleElement type="firstColumnStripe" dxfId="1072"/>
      <tableStyleElement type="secondColumnStripe" dxfId="1071"/>
    </tableStyle>
  </tableStyles>
  <colors>
    <mruColors>
      <color rgb="FFFDF5E5"/>
      <color rgb="FF555555"/>
      <color rgb="FF808080"/>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44% decline in local</a:t>
            </a:r>
            <a:r>
              <a:rPr lang="en-GB" baseline="0"/>
              <a:t> authority conservation staff,</a:t>
            </a:r>
          </a:p>
          <a:p>
            <a:pPr>
              <a:defRPr/>
            </a:pPr>
            <a:r>
              <a:rPr lang="en-GB" baseline="0"/>
              <a:t>33% decline in local authority conservation staff</a:t>
            </a:r>
          </a:p>
          <a:p>
            <a:pPr>
              <a:defRPr/>
            </a:pPr>
            <a:r>
              <a:rPr lang="en-GB" baseline="0"/>
              <a:t>(2006-2020)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Summary!$B$56</c:f>
              <c:strCache>
                <c:ptCount val="1"/>
                <c:pt idx="0">
                  <c:v>LA Staff Conservation</c:v>
                </c:pt>
              </c:strCache>
            </c:strRef>
          </c:tx>
          <c:spPr>
            <a:ln w="28575" cap="rnd">
              <a:solidFill>
                <a:schemeClr val="accent5">
                  <a:shade val="76000"/>
                </a:schemeClr>
              </a:solidFill>
              <a:round/>
            </a:ln>
            <a:effectLst/>
          </c:spPr>
          <c:marker>
            <c:symbol val="circle"/>
            <c:size val="3"/>
            <c:spPr>
              <a:solidFill>
                <a:schemeClr val="accent5">
                  <a:shade val="76000"/>
                </a:schemeClr>
              </a:solidFill>
              <a:ln w="9525">
                <a:solidFill>
                  <a:schemeClr val="accent5">
                    <a:shade val="76000"/>
                  </a:schemeClr>
                </a:solidFill>
              </a:ln>
              <a:effectLst/>
            </c:spPr>
          </c:marker>
          <c:dPt>
            <c:idx val="14"/>
            <c:marker>
              <c:symbol val="circle"/>
              <c:size val="5"/>
              <c:spPr>
                <a:solidFill>
                  <a:schemeClr val="accent5">
                    <a:shade val="76000"/>
                  </a:schemeClr>
                </a:solidFill>
                <a:ln w="9525">
                  <a:solidFill>
                    <a:schemeClr val="accent5">
                      <a:shade val="76000"/>
                    </a:schemeClr>
                  </a:solidFill>
                </a:ln>
                <a:effectLst/>
              </c:spPr>
            </c:marker>
            <c:bubble3D val="0"/>
            <c:spPr>
              <a:ln w="28575" cap="rnd">
                <a:solidFill>
                  <a:schemeClr val="accent5">
                    <a:shade val="76000"/>
                  </a:schemeClr>
                </a:solidFill>
                <a:round/>
              </a:ln>
              <a:effectLst/>
            </c:spPr>
            <c:extLst>
              <c:ext xmlns:c16="http://schemas.microsoft.com/office/drawing/2014/chart" uri="{C3380CC4-5D6E-409C-BE32-E72D297353CC}">
                <c16:uniqueId val="{00000001-547E-4FAC-BB4F-A58606D57876}"/>
              </c:ext>
            </c:extLst>
          </c:dPt>
          <c:cat>
            <c:strRef>
              <c:f>Summary!$C$55:$Q$55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Summary!$C$56:$Q$56</c:f>
              <c:numCache>
                <c:formatCode>General</c:formatCode>
                <c:ptCount val="15"/>
                <c:pt idx="0">
                  <c:v>816.77</c:v>
                </c:pt>
                <c:pt idx="2">
                  <c:v>756.34</c:v>
                </c:pt>
                <c:pt idx="4">
                  <c:v>701.2</c:v>
                </c:pt>
                <c:pt idx="5">
                  <c:v>606.46</c:v>
                </c:pt>
                <c:pt idx="6">
                  <c:v>567.64</c:v>
                </c:pt>
                <c:pt idx="7">
                  <c:v>547.70000000000005</c:v>
                </c:pt>
                <c:pt idx="8">
                  <c:v>534.6</c:v>
                </c:pt>
                <c:pt idx="9">
                  <c:v>527.37</c:v>
                </c:pt>
                <c:pt idx="10">
                  <c:v>524.6</c:v>
                </c:pt>
                <c:pt idx="11">
                  <c:v>517.70000000000005</c:v>
                </c:pt>
                <c:pt idx="12">
                  <c:v>533</c:v>
                </c:pt>
                <c:pt idx="14">
                  <c:v>461.87</c:v>
                </c:pt>
              </c:numCache>
            </c:numRef>
          </c:val>
          <c:smooth val="0"/>
          <c:extLst>
            <c:ext xmlns:c16="http://schemas.microsoft.com/office/drawing/2014/chart" uri="{C3380CC4-5D6E-409C-BE32-E72D297353CC}">
              <c16:uniqueId val="{00000000-3B78-4B24-9294-5B5CAA2D6608}"/>
            </c:ext>
          </c:extLst>
        </c:ser>
        <c:ser>
          <c:idx val="1"/>
          <c:order val="1"/>
          <c:tx>
            <c:strRef>
              <c:f>Summary!$B$57</c:f>
              <c:strCache>
                <c:ptCount val="1"/>
                <c:pt idx="0">
                  <c:v>LA Staff Archaeology</c:v>
                </c:pt>
              </c:strCache>
            </c:strRef>
          </c:tx>
          <c:spPr>
            <a:ln w="28575" cap="rnd">
              <a:solidFill>
                <a:schemeClr val="accent5">
                  <a:tint val="77000"/>
                </a:schemeClr>
              </a:solidFill>
              <a:round/>
            </a:ln>
            <a:effectLst/>
          </c:spPr>
          <c:marker>
            <c:symbol val="circle"/>
            <c:size val="3"/>
            <c:spPr>
              <a:solidFill>
                <a:schemeClr val="accent5">
                  <a:tint val="77000"/>
                </a:schemeClr>
              </a:solidFill>
              <a:ln w="9525">
                <a:solidFill>
                  <a:schemeClr val="accent5">
                    <a:tint val="77000"/>
                  </a:schemeClr>
                </a:solidFill>
              </a:ln>
              <a:effectLst/>
            </c:spPr>
          </c:marker>
          <c:dPt>
            <c:idx val="14"/>
            <c:marker>
              <c:symbol val="circle"/>
              <c:size val="5"/>
              <c:spPr>
                <a:solidFill>
                  <a:schemeClr val="accent5">
                    <a:tint val="77000"/>
                  </a:schemeClr>
                </a:solidFill>
                <a:ln w="9525">
                  <a:solidFill>
                    <a:schemeClr val="accent5">
                      <a:tint val="77000"/>
                    </a:schemeClr>
                  </a:solidFill>
                </a:ln>
                <a:effectLst/>
              </c:spPr>
            </c:marker>
            <c:bubble3D val="0"/>
            <c:spPr>
              <a:ln w="28575" cap="rnd">
                <a:solidFill>
                  <a:schemeClr val="accent5">
                    <a:tint val="77000"/>
                  </a:schemeClr>
                </a:solidFill>
                <a:round/>
              </a:ln>
              <a:effectLst/>
            </c:spPr>
            <c:extLst>
              <c:ext xmlns:c16="http://schemas.microsoft.com/office/drawing/2014/chart" uri="{C3380CC4-5D6E-409C-BE32-E72D297353CC}">
                <c16:uniqueId val="{00000003-547E-4FAC-BB4F-A58606D57876}"/>
              </c:ext>
            </c:extLst>
          </c:dPt>
          <c:cat>
            <c:strRef>
              <c:f>Summary!$C$55:$Q$55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Summary!$C$57:$Q$57</c:f>
              <c:numCache>
                <c:formatCode>General</c:formatCode>
                <c:ptCount val="15"/>
                <c:pt idx="0">
                  <c:v>407.15</c:v>
                </c:pt>
                <c:pt idx="2">
                  <c:v>401.14</c:v>
                </c:pt>
                <c:pt idx="4">
                  <c:v>385.25</c:v>
                </c:pt>
                <c:pt idx="5">
                  <c:v>351.05</c:v>
                </c:pt>
                <c:pt idx="6">
                  <c:v>341.8</c:v>
                </c:pt>
                <c:pt idx="7">
                  <c:v>332.01</c:v>
                </c:pt>
                <c:pt idx="8">
                  <c:v>300.5</c:v>
                </c:pt>
                <c:pt idx="9">
                  <c:v>318.18</c:v>
                </c:pt>
                <c:pt idx="10">
                  <c:v>271.7</c:v>
                </c:pt>
                <c:pt idx="11">
                  <c:v>262.8</c:v>
                </c:pt>
                <c:pt idx="12">
                  <c:v>265</c:v>
                </c:pt>
                <c:pt idx="14">
                  <c:v>272.60000000000002</c:v>
                </c:pt>
              </c:numCache>
            </c:numRef>
          </c:val>
          <c:smooth val="0"/>
          <c:extLst>
            <c:ext xmlns:c16="http://schemas.microsoft.com/office/drawing/2014/chart" uri="{C3380CC4-5D6E-409C-BE32-E72D297353CC}">
              <c16:uniqueId val="{00000001-3B78-4B24-9294-5B5CAA2D6608}"/>
            </c:ext>
          </c:extLst>
        </c:ser>
        <c:dLbls>
          <c:showLegendKey val="0"/>
          <c:showVal val="0"/>
          <c:showCatName val="0"/>
          <c:showSerName val="0"/>
          <c:showPercent val="0"/>
          <c:showBubbleSize val="0"/>
        </c:dLbls>
        <c:marker val="1"/>
        <c:smooth val="0"/>
        <c:axId val="1507222656"/>
        <c:axId val="1484740672"/>
      </c:lineChart>
      <c:catAx>
        <c:axId val="150722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740672"/>
        <c:crosses val="autoZero"/>
        <c:auto val="1"/>
        <c:lblAlgn val="ctr"/>
        <c:lblOffset val="100"/>
        <c:noMultiLvlLbl val="0"/>
      </c:catAx>
      <c:valAx>
        <c:axId val="1484740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22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[Capacity Building 2021 (Web).xlsx]Capacity - Employment LAs!PivotTable1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Conservation Service</a:t>
            </a:r>
            <a:r>
              <a:rPr lang="en-GB" baseline="0"/>
              <a:t> Employment by Region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'Capacity - Employment LAs'!$D$18</c:f>
              <c:strCache>
                <c:ptCount val="1"/>
                <c:pt idx="0">
                  <c:v>April 2018</c:v>
                </c:pt>
              </c:strCache>
            </c:strRef>
          </c:tx>
          <c:spPr>
            <a:solidFill>
              <a:schemeClr val="accent2">
                <a:lumMod val="60000"/>
                <a:lumOff val="40000"/>
              </a:schemeClr>
            </a:solidFill>
            <a:ln>
              <a:noFill/>
            </a:ln>
            <a:effectLst/>
          </c:spPr>
          <c:invertIfNegative val="0"/>
          <c:cat>
            <c:strRef>
              <c:f>'Capacity - Employment LAs'!$C$19:$C$28</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LAs'!$D$19:$D$28</c:f>
              <c:numCache>
                <c:formatCode>0.0</c:formatCode>
                <c:ptCount val="9"/>
                <c:pt idx="0">
                  <c:v>54.330000000000005</c:v>
                </c:pt>
                <c:pt idx="1">
                  <c:v>63.660000000000011</c:v>
                </c:pt>
                <c:pt idx="2">
                  <c:v>92.700000000000017</c:v>
                </c:pt>
                <c:pt idx="3">
                  <c:v>25</c:v>
                </c:pt>
                <c:pt idx="4">
                  <c:v>44.404999999999994</c:v>
                </c:pt>
                <c:pt idx="5">
                  <c:v>85.02000000000001</c:v>
                </c:pt>
                <c:pt idx="6">
                  <c:v>62.664999999999999</c:v>
                </c:pt>
                <c:pt idx="7">
                  <c:v>43.110000000000007</c:v>
                </c:pt>
                <c:pt idx="8">
                  <c:v>39.499999999999993</c:v>
                </c:pt>
              </c:numCache>
            </c:numRef>
          </c:val>
          <c:extLst>
            <c:ext xmlns:c16="http://schemas.microsoft.com/office/drawing/2014/chart" uri="{C3380CC4-5D6E-409C-BE32-E72D297353CC}">
              <c16:uniqueId val="{00000000-5FD8-45DA-B8B8-221C02A1DF15}"/>
            </c:ext>
          </c:extLst>
        </c:ser>
        <c:ser>
          <c:idx val="1"/>
          <c:order val="1"/>
          <c:tx>
            <c:strRef>
              <c:f>'Capacity - Employment LAs'!$E$18</c:f>
              <c:strCache>
                <c:ptCount val="1"/>
                <c:pt idx="0">
                  <c:v>April 2020</c:v>
                </c:pt>
              </c:strCache>
            </c:strRef>
          </c:tx>
          <c:spPr>
            <a:solidFill>
              <a:schemeClr val="accent1"/>
            </a:solidFill>
            <a:ln>
              <a:noFill/>
            </a:ln>
            <a:effectLst/>
          </c:spPr>
          <c:invertIfNegative val="0"/>
          <c:cat>
            <c:strRef>
              <c:f>'Capacity - Employment LAs'!$C$19:$C$28</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LAs'!$E$19:$E$28</c:f>
              <c:numCache>
                <c:formatCode>0.0</c:formatCode>
                <c:ptCount val="9"/>
                <c:pt idx="0">
                  <c:v>54.1</c:v>
                </c:pt>
                <c:pt idx="1">
                  <c:v>56.86</c:v>
                </c:pt>
                <c:pt idx="2">
                  <c:v>75</c:v>
                </c:pt>
                <c:pt idx="3">
                  <c:v>21.7</c:v>
                </c:pt>
                <c:pt idx="4">
                  <c:v>38.325000000000003</c:v>
                </c:pt>
                <c:pt idx="5">
                  <c:v>91.924999999999983</c:v>
                </c:pt>
                <c:pt idx="6">
                  <c:v>64.600000000000009</c:v>
                </c:pt>
                <c:pt idx="7">
                  <c:v>32.83</c:v>
                </c:pt>
                <c:pt idx="8">
                  <c:v>26.53</c:v>
                </c:pt>
              </c:numCache>
            </c:numRef>
          </c:val>
          <c:extLst>
            <c:ext xmlns:c16="http://schemas.microsoft.com/office/drawing/2014/chart" uri="{C3380CC4-5D6E-409C-BE32-E72D297353CC}">
              <c16:uniqueId val="{00000001-5FD8-45DA-B8B8-221C02A1DF15}"/>
            </c:ext>
          </c:extLst>
        </c:ser>
        <c:ser>
          <c:idx val="2"/>
          <c:order val="2"/>
          <c:tx>
            <c:strRef>
              <c:f>'Capacity - Employment LAs'!$F$18</c:f>
              <c:strCache>
                <c:ptCount val="1"/>
                <c:pt idx="0">
                  <c:v>October 2020</c:v>
                </c:pt>
              </c:strCache>
            </c:strRef>
          </c:tx>
          <c:spPr>
            <a:solidFill>
              <a:schemeClr val="accent1">
                <a:shade val="65000"/>
              </a:schemeClr>
            </a:solidFill>
            <a:ln>
              <a:noFill/>
            </a:ln>
            <a:effectLst/>
          </c:spPr>
          <c:invertIfNegative val="0"/>
          <c:cat>
            <c:strRef>
              <c:f>'Capacity - Employment LAs'!$C$19:$C$28</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LAs'!$F$19:$F$28</c:f>
              <c:numCache>
                <c:formatCode>0.0</c:formatCode>
                <c:ptCount val="9"/>
                <c:pt idx="0">
                  <c:v>52.1</c:v>
                </c:pt>
                <c:pt idx="1">
                  <c:v>55.86</c:v>
                </c:pt>
                <c:pt idx="2">
                  <c:v>76.599999999999994</c:v>
                </c:pt>
                <c:pt idx="3">
                  <c:v>21.7</c:v>
                </c:pt>
                <c:pt idx="4">
                  <c:v>38.125</c:v>
                </c:pt>
                <c:pt idx="5">
                  <c:v>94.224999999999994</c:v>
                </c:pt>
                <c:pt idx="6">
                  <c:v>62.400000000000006</c:v>
                </c:pt>
                <c:pt idx="7">
                  <c:v>30.520000000000003</c:v>
                </c:pt>
                <c:pt idx="8">
                  <c:v>26.630000000000003</c:v>
                </c:pt>
              </c:numCache>
            </c:numRef>
          </c:val>
          <c:extLst>
            <c:ext xmlns:c16="http://schemas.microsoft.com/office/drawing/2014/chart" uri="{C3380CC4-5D6E-409C-BE32-E72D297353CC}">
              <c16:uniqueId val="{00000002-5FD8-45DA-B8B8-221C02A1DF15}"/>
            </c:ext>
          </c:extLst>
        </c:ser>
        <c:dLbls>
          <c:showLegendKey val="0"/>
          <c:showVal val="0"/>
          <c:showCatName val="0"/>
          <c:showSerName val="0"/>
          <c:showPercent val="0"/>
          <c:showBubbleSize val="0"/>
        </c:dLbls>
        <c:gapWidth val="182"/>
        <c:axId val="1820424192"/>
        <c:axId val="1824179152"/>
      </c:barChart>
      <c:catAx>
        <c:axId val="1820424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4179152"/>
        <c:crosses val="autoZero"/>
        <c:auto val="1"/>
        <c:lblAlgn val="ctr"/>
        <c:lblOffset val="100"/>
        <c:noMultiLvlLbl val="0"/>
      </c:catAx>
      <c:valAx>
        <c:axId val="1824179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04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[Capacity Building 2021 (Web).xlsx]Capacity - Employment LAs!PivotTable2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Archaeological</a:t>
            </a:r>
            <a:r>
              <a:rPr lang="en-GB" baseline="0"/>
              <a:t> Service Employment by Region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'Capacity - Employment LAs'!$D$414</c:f>
              <c:strCache>
                <c:ptCount val="1"/>
                <c:pt idx="0">
                  <c:v>April 2018</c:v>
                </c:pt>
              </c:strCache>
            </c:strRef>
          </c:tx>
          <c:spPr>
            <a:solidFill>
              <a:schemeClr val="accent2">
                <a:lumMod val="60000"/>
                <a:lumOff val="40000"/>
              </a:schemeClr>
            </a:solidFill>
            <a:ln>
              <a:noFill/>
            </a:ln>
            <a:effectLst/>
          </c:spPr>
          <c:invertIfNegative val="0"/>
          <c:cat>
            <c:strRef>
              <c:f>'Capacity - Employment LAs'!$C$415:$C$424</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LAs'!$D$415:$D$424</c:f>
              <c:numCache>
                <c:formatCode>General</c:formatCode>
                <c:ptCount val="9"/>
                <c:pt idx="0">
                  <c:v>24.45</c:v>
                </c:pt>
                <c:pt idx="1">
                  <c:v>65.900000000000006</c:v>
                </c:pt>
                <c:pt idx="2">
                  <c:v>2</c:v>
                </c:pt>
                <c:pt idx="3">
                  <c:v>8.5</c:v>
                </c:pt>
                <c:pt idx="4">
                  <c:v>6.1</c:v>
                </c:pt>
                <c:pt idx="5">
                  <c:v>42.1</c:v>
                </c:pt>
                <c:pt idx="6">
                  <c:v>38.1</c:v>
                </c:pt>
                <c:pt idx="7">
                  <c:v>29</c:v>
                </c:pt>
                <c:pt idx="8">
                  <c:v>12.2</c:v>
                </c:pt>
              </c:numCache>
            </c:numRef>
          </c:val>
          <c:extLst>
            <c:ext xmlns:c16="http://schemas.microsoft.com/office/drawing/2014/chart" uri="{C3380CC4-5D6E-409C-BE32-E72D297353CC}">
              <c16:uniqueId val="{00000000-B82F-433C-95FA-7AD975342C77}"/>
            </c:ext>
          </c:extLst>
        </c:ser>
        <c:ser>
          <c:idx val="1"/>
          <c:order val="1"/>
          <c:tx>
            <c:strRef>
              <c:f>'Capacity - Employment LAs'!$E$414</c:f>
              <c:strCache>
                <c:ptCount val="1"/>
                <c:pt idx="0">
                  <c:v>April 2020</c:v>
                </c:pt>
              </c:strCache>
            </c:strRef>
          </c:tx>
          <c:spPr>
            <a:solidFill>
              <a:schemeClr val="accent1"/>
            </a:solidFill>
            <a:ln>
              <a:noFill/>
            </a:ln>
            <a:effectLst/>
          </c:spPr>
          <c:invertIfNegative val="0"/>
          <c:cat>
            <c:strRef>
              <c:f>'Capacity - Employment LAs'!$C$415:$C$424</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LAs'!$E$415:$E$424</c:f>
              <c:numCache>
                <c:formatCode>General</c:formatCode>
                <c:ptCount val="9"/>
                <c:pt idx="0">
                  <c:v>33</c:v>
                </c:pt>
                <c:pt idx="1">
                  <c:v>58.99</c:v>
                </c:pt>
                <c:pt idx="2">
                  <c:v>11.4</c:v>
                </c:pt>
                <c:pt idx="3">
                  <c:v>13.7</c:v>
                </c:pt>
                <c:pt idx="4">
                  <c:v>14.2</c:v>
                </c:pt>
                <c:pt idx="5">
                  <c:v>49.95</c:v>
                </c:pt>
                <c:pt idx="6">
                  <c:v>39.600000000000009</c:v>
                </c:pt>
                <c:pt idx="7">
                  <c:v>27.750000000000004</c:v>
                </c:pt>
                <c:pt idx="8">
                  <c:v>24.01</c:v>
                </c:pt>
              </c:numCache>
            </c:numRef>
          </c:val>
          <c:extLst>
            <c:ext xmlns:c16="http://schemas.microsoft.com/office/drawing/2014/chart" uri="{C3380CC4-5D6E-409C-BE32-E72D297353CC}">
              <c16:uniqueId val="{00000001-B82F-433C-95FA-7AD975342C77}"/>
            </c:ext>
          </c:extLst>
        </c:ser>
        <c:ser>
          <c:idx val="2"/>
          <c:order val="2"/>
          <c:tx>
            <c:strRef>
              <c:f>'Capacity - Employment LAs'!$F$414</c:f>
              <c:strCache>
                <c:ptCount val="1"/>
                <c:pt idx="0">
                  <c:v>October 2020</c:v>
                </c:pt>
              </c:strCache>
            </c:strRef>
          </c:tx>
          <c:spPr>
            <a:solidFill>
              <a:schemeClr val="accent1">
                <a:shade val="65000"/>
              </a:schemeClr>
            </a:solidFill>
            <a:ln>
              <a:noFill/>
            </a:ln>
            <a:effectLst/>
          </c:spPr>
          <c:invertIfNegative val="0"/>
          <c:cat>
            <c:strRef>
              <c:f>'Capacity - Employment LAs'!$C$415:$C$424</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'Capacity - Employment LAs'!$F$415:$F$424</c:f>
              <c:numCache>
                <c:formatCode>General</c:formatCode>
                <c:ptCount val="9"/>
                <c:pt idx="0">
                  <c:v>32</c:v>
                </c:pt>
                <c:pt idx="1">
                  <c:v>57.49</c:v>
                </c:pt>
                <c:pt idx="2">
                  <c:v>11.4</c:v>
                </c:pt>
                <c:pt idx="3">
                  <c:v>14.2</c:v>
                </c:pt>
                <c:pt idx="4">
                  <c:v>13.7</c:v>
                </c:pt>
                <c:pt idx="5">
                  <c:v>48.150000000000013</c:v>
                </c:pt>
                <c:pt idx="6">
                  <c:v>40.600000000000009</c:v>
                </c:pt>
                <c:pt idx="7">
                  <c:v>27.750000000000004</c:v>
                </c:pt>
                <c:pt idx="8">
                  <c:v>25.01</c:v>
                </c:pt>
              </c:numCache>
            </c:numRef>
          </c:val>
          <c:extLst>
            <c:ext xmlns:c16="http://schemas.microsoft.com/office/drawing/2014/chart" uri="{C3380CC4-5D6E-409C-BE32-E72D297353CC}">
              <c16:uniqueId val="{00000002-B82F-433C-95FA-7AD975342C77}"/>
            </c:ext>
          </c:extLst>
        </c:ser>
        <c:dLbls>
          <c:showLegendKey val="0"/>
          <c:showVal val="0"/>
          <c:showCatName val="0"/>
          <c:showSerName val="0"/>
          <c:showPercent val="0"/>
          <c:showBubbleSize val="0"/>
        </c:dLbls>
        <c:gapWidth val="182"/>
        <c:axId val="1978146496"/>
        <c:axId val="1823521008"/>
      </c:barChart>
      <c:catAx>
        <c:axId val="19781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3521008"/>
        <c:crosses val="autoZero"/>
        <c:auto val="1"/>
        <c:lblAlgn val="ctr"/>
        <c:lblOffset val="100"/>
        <c:noMultiLvlLbl val="0"/>
      </c:catAx>
      <c:valAx>
        <c:axId val="1823521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8146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606742</xdr:colOff>
      <xdr:row>58</xdr:row>
      <xdr:rowOff>56197</xdr:rowOff>
    </xdr:from>
    <xdr:to>
      <xdr:col>7</xdr:col>
      <xdr:colOff>714375</xdr:colOff>
      <xdr:row>78</xdr:row>
      <xdr:rowOff>47625</xdr:rowOff>
    </xdr:to>
    <xdr:graphicFrame macro="">
      <xdr:nvGraphicFramePr>
        <xdr:cNvPr id="3" name="Chart 2">
          <a:extLst>
            <a:ext uri="{FF2B5EF4-FFF2-40B4-BE49-F238E27FC236}">
              <a16:creationId xmlns:a16="http://schemas.microsoft.com/office/drawing/2014/main" id="{7C4955EE-5734-4823-837E-8DACFA888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60</xdr:row>
      <xdr:rowOff>123264</xdr:rowOff>
    </xdr:from>
    <xdr:to>
      <xdr:col>7</xdr:col>
      <xdr:colOff>185566</xdr:colOff>
      <xdr:row>62</xdr:row>
      <xdr:rowOff>188360</xdr:rowOff>
    </xdr:to>
    <xdr:sp macro="" textlink="">
      <xdr:nvSpPr>
        <xdr:cNvPr id="4" name="TextBox 3">
          <a:extLst>
            <a:ext uri="{FF2B5EF4-FFF2-40B4-BE49-F238E27FC236}">
              <a16:creationId xmlns:a16="http://schemas.microsoft.com/office/drawing/2014/main" id="{27A8EA57-1485-437F-BE6B-79AA7544051C}"/>
            </a:ext>
          </a:extLst>
        </xdr:cNvPr>
        <xdr:cNvSpPr txBox="1"/>
      </xdr:nvSpPr>
      <xdr:spPr>
        <a:xfrm>
          <a:off x="9263343" y="13200529"/>
          <a:ext cx="1242841" cy="446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1100"/>
            <a:t>Methodology</a:t>
          </a:r>
          <a:br>
            <a:rPr lang="en-GB" sz="1100"/>
          </a:br>
          <a:r>
            <a:rPr lang="en-GB" sz="1100"/>
            <a:t>change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0.89135</cdr:x>
      <cdr:y>0.23578</cdr:y>
    </cdr:from>
    <cdr:to>
      <cdr:x>0.89135</cdr:x>
      <cdr:y>0.84214</cdr:y>
    </cdr:to>
    <cdr:cxnSp macro="">
      <cdr:nvCxnSpPr>
        <cdr:cNvPr id="3" name="Straight Connector 2">
          <a:extLst xmlns:a="http://schemas.openxmlformats.org/drawingml/2006/main">
            <a:ext uri="{FF2B5EF4-FFF2-40B4-BE49-F238E27FC236}">
              <a16:creationId xmlns:a16="http://schemas.microsoft.com/office/drawing/2014/main" id="{3AB95D0C-1145-40D6-80E5-3ED1ECFD22FC}"/>
            </a:ext>
          </a:extLst>
        </cdr:cNvPr>
        <cdr:cNvCxnSpPr/>
      </cdr:nvCxnSpPr>
      <cdr:spPr>
        <a:xfrm xmlns:a="http://schemas.openxmlformats.org/drawingml/2006/main" flipV="1">
          <a:off x="9299258" y="896303"/>
          <a:ext cx="0" cy="2305050"/>
        </a:xfrm>
        <a:prstGeom xmlns:a="http://schemas.openxmlformats.org/drawingml/2006/main" prst="line">
          <a:avLst/>
        </a:prstGeom>
        <a:ln xmlns:a="http://schemas.openxmlformats.org/drawingml/2006/main" w="5715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857250</xdr:colOff>
      <xdr:row>28</xdr:row>
      <xdr:rowOff>97142</xdr:rowOff>
    </xdr:from>
    <xdr:to>
      <xdr:col>9</xdr:col>
      <xdr:colOff>1724025</xdr:colOff>
      <xdr:row>44</xdr:row>
      <xdr:rowOff>132789</xdr:rowOff>
    </xdr:to>
    <xdr:graphicFrame macro="">
      <xdr:nvGraphicFramePr>
        <xdr:cNvPr id="3" name="Chart 2">
          <a:extLst>
            <a:ext uri="{FF2B5EF4-FFF2-40B4-BE49-F238E27FC236}">
              <a16:creationId xmlns:a16="http://schemas.microsoft.com/office/drawing/2014/main" id="{09325B6B-3A45-4D60-B8FC-AE565B278E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424</xdr:row>
      <xdr:rowOff>92225</xdr:rowOff>
    </xdr:from>
    <xdr:to>
      <xdr:col>5</xdr:col>
      <xdr:colOff>2073088</xdr:colOff>
      <xdr:row>441</xdr:row>
      <xdr:rowOff>65330</xdr:rowOff>
    </xdr:to>
    <xdr:graphicFrame macro="">
      <xdr:nvGraphicFramePr>
        <xdr:cNvPr id="4" name="Chart 3">
          <a:extLst>
            <a:ext uri="{FF2B5EF4-FFF2-40B4-BE49-F238E27FC236}">
              <a16:creationId xmlns:a16="http://schemas.microsoft.com/office/drawing/2014/main" id="{8B9B735C-3A8F-417D-9A85-B97CC391A1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son, Simon" refreshedDate="44305.502639351849" createdVersion="6" refreshedVersion="6" minRefreshableVersion="3" recordCount="360" xr:uid="{F48E60A3-EBA0-4655-875C-260616AA701B}">
  <cacheSource type="worksheet">
    <worksheetSource name="Table18"/>
  </cacheSource>
  <cacheFields count="13">
    <cacheField name="RGN19CD" numFmtId="0">
      <sharedItems/>
    </cacheField>
    <cacheField name="LAD19CD" numFmtId="0">
      <sharedItems/>
    </cacheField>
    <cacheField name="Region" numFmtId="0">
      <sharedItems count="9">
        <s v="East of England"/>
        <s v="London"/>
        <s v="South West"/>
        <s v="North West"/>
        <s v="South East"/>
        <s v="Yorkshire and The Humber"/>
        <s v="East Midlands"/>
        <s v="West Midlands"/>
        <s v="North East"/>
      </sharedItems>
    </cacheField>
    <cacheField name="Name of Authority" numFmtId="0">
      <sharedItems/>
    </cacheField>
    <cacheField name="APR-2018 _x000a_Total Conservation Service [1]" numFmtId="0">
      <sharedItems containsMixedTypes="1" containsNumber="1" minValue="0" maxValue="15"/>
    </cacheField>
    <cacheField name="APR-2020 _x000a_Total Conservation service (FTE)" numFmtId="0">
      <sharedItems containsMixedTypes="1" containsNumber="1" minValue="0" maxValue="15"/>
    </cacheField>
    <cacheField name="APR-2020_x000a_Change since APR-2018" numFmtId="0">
      <sharedItems containsMixedTypes="1" containsNumber="1" minValue="-3.2" maxValue="7.4"/>
    </cacheField>
    <cacheField name="APR-2020_x000a_Notes" numFmtId="0">
      <sharedItems containsBlank="1"/>
    </cacheField>
    <cacheField name="APR-2020 _x000a_HAZ-funded posts_x000a_(FTEs)" numFmtId="0">
      <sharedItems containsSemiMixedTypes="0" containsString="0" containsNumber="1" minValue="0" maxValue="1"/>
    </cacheField>
    <cacheField name="OCT-2020_x000a_Total Conservation service (FTE)" numFmtId="0">
      <sharedItems containsMixedTypes="1" containsNumber="1" minValue="0" maxValue="15"/>
    </cacheField>
    <cacheField name="OCT-2020_x000a_Change since APR-2020" numFmtId="0">
      <sharedItems containsMixedTypes="1" containsNumber="1" minValue="-2" maxValue="2.5999999999999996"/>
    </cacheField>
    <cacheField name="OCT- 2020_x000a_Notes" numFmtId="0">
      <sharedItems containsBlank="1"/>
    </cacheField>
    <cacheField name="OCT-2020_x000a_HAZ-funded posts_x000a_(F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son, Simon" refreshedDate="44305.506546875004" createdVersion="6" refreshedVersion="6" minRefreshableVersion="3" recordCount="360" xr:uid="{AB3F95CA-CB26-4BBE-ACA4-FDBE8E6F1E0D}">
  <cacheSource type="worksheet">
    <worksheetSource name="Table19"/>
  </cacheSource>
  <cacheFields count="13">
    <cacheField name="RGN19CD" numFmtId="0">
      <sharedItems/>
    </cacheField>
    <cacheField name="LAD19CD" numFmtId="0">
      <sharedItems/>
    </cacheField>
    <cacheField name="Region" numFmtId="0">
      <sharedItems count="9">
        <s v="North East"/>
        <s v="North West"/>
        <s v="Yorkshire and The Humber"/>
        <s v="East Midlands"/>
        <s v="West Midlands"/>
        <s v="East of England"/>
        <s v="London"/>
        <s v="South East"/>
        <s v="South West"/>
      </sharedItems>
    </cacheField>
    <cacheField name="Name of Authority" numFmtId="0">
      <sharedItems/>
    </cacheField>
    <cacheField name="APR-2018 _x000a_Total Archaeological Service [1]" numFmtId="0">
      <sharedItems containsMixedTypes="1" containsNumber="1" minValue="0" maxValue="17.5"/>
    </cacheField>
    <cacheField name="APR-2020_x000a_Archaeological service total (FTE)" numFmtId="0">
      <sharedItems containsMixedTypes="1" containsNumber="1" minValue="0" maxValue="14.5"/>
    </cacheField>
    <cacheField name="APR-2020_x000a_Change since APR-2018" numFmtId="0">
      <sharedItems containsMixedTypes="1" containsNumber="1" minValue="-4.01" maxValue="3"/>
    </cacheField>
    <cacheField name="APR-2020_x000a_HER posts (FTE)" numFmtId="0">
      <sharedItems containsMixedTypes="1" containsNumber="1" minValue="0" maxValue="5.4"/>
    </cacheField>
    <cacheField name="APR-2020 _x000a_Notes" numFmtId="0">
      <sharedItems/>
    </cacheField>
    <cacheField name="OCT-2020 _x000a_Archaeological service total (FTE)" numFmtId="0">
      <sharedItems containsMixedTypes="1" containsNumber="1" minValue="0" maxValue="14.5"/>
    </cacheField>
    <cacheField name="OCT-2020_x000a_Change since APR-2020" numFmtId="0">
      <sharedItems containsMixedTypes="1" containsNumber="1" minValue="-1" maxValue="1"/>
    </cacheField>
    <cacheField name="OCT-2020 _x000a_HER posts (FTE)" numFmtId="0">
      <sharedItems containsMixedTypes="1" containsNumber="1" minValue="0" maxValue="5.4"/>
    </cacheField>
    <cacheField name="OCT-2020 _x000a_Not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s v="E12000006"/>
    <s v="E07000200"/>
    <x v="0"/>
    <s v="Babergh District Council"/>
    <n v="3.2"/>
    <s v="Shared: Mid Suffolk"/>
    <n v="-3.2"/>
    <s v="Did they have their own staff, since replaced by a shared provision?"/>
    <n v="0"/>
    <s v="Shared: Mid Suffolk"/>
    <s v="-"/>
    <m/>
    <m/>
  </r>
  <r>
    <s v="E12000007"/>
    <s v="E09000027"/>
    <x v="1"/>
    <s v="Richmond upon Thames"/>
    <n v="2.6"/>
    <s v="Shared: Wandsworth"/>
    <n v="-2.6"/>
    <s v="Did they have their own staff, since replaced by a shared provision?"/>
    <n v="0"/>
    <s v="Shared: Wandsworth"/>
    <s v="-"/>
    <m/>
    <m/>
  </r>
  <r>
    <s v="E12000006"/>
    <s v="E07000149"/>
    <x v="0"/>
    <s v="South Norfolk District Council"/>
    <n v="2.5"/>
    <s v="Shared: Broadland"/>
    <n v="-2.5"/>
    <s v="Did they have their own staff, since replaced by a shared provision?"/>
    <n v="0"/>
    <s v="Shared: Broadland"/>
    <s v="-"/>
    <m/>
    <m/>
  </r>
  <r>
    <s v="E12000007"/>
    <s v="E09000026"/>
    <x v="1"/>
    <s v="Redbridge"/>
    <n v="2.25"/>
    <n v="0"/>
    <n v="-2.25"/>
    <s v="Essex County Council (Place Services)"/>
    <n v="0"/>
    <n v="0"/>
    <n v="0"/>
    <s v="Essex County Council (Place Services)"/>
    <m/>
  </r>
  <r>
    <s v="E12000009"/>
    <s v="E06000052"/>
    <x v="2"/>
    <s v="Cornwall Council"/>
    <n v="6.1"/>
    <n v="4"/>
    <n v="-2.0999999999999996"/>
    <m/>
    <n v="1"/>
    <n v="4"/>
    <n v="0"/>
    <m/>
    <m/>
  </r>
  <r>
    <s v="E12000006"/>
    <s v="E06000056"/>
    <x v="0"/>
    <s v="Central Bedfordshire Council"/>
    <n v="2"/>
    <n v="0"/>
    <n v="-2"/>
    <m/>
    <n v="0"/>
    <n v="0"/>
    <n v="0"/>
    <m/>
    <m/>
  </r>
  <r>
    <s v="E12000006"/>
    <s v="E07000077"/>
    <x v="0"/>
    <s v="Uttlesford District Council"/>
    <n v="2"/>
    <n v="0"/>
    <n v="-2"/>
    <s v="Essex County Council (Place Services)"/>
    <n v="0"/>
    <n v="0"/>
    <n v="0"/>
    <s v="Essex County Council (Place Services)"/>
    <m/>
  </r>
  <r>
    <s v="E12000002"/>
    <s v="E08000011"/>
    <x v="3"/>
    <s v="Knowsley Borough Council"/>
    <n v="3"/>
    <n v="1"/>
    <n v="-2"/>
    <m/>
    <n v="0"/>
    <n v="1"/>
    <n v="0"/>
    <m/>
    <m/>
  </r>
  <r>
    <s v="E12000008"/>
    <s v="E07000179"/>
    <x v="4"/>
    <s v="South Oxfordshire District Council"/>
    <n v="2"/>
    <s v="Shared: Vale of White Horse"/>
    <n v="-2"/>
    <s v="Did they have their own staff, since replaced by a shared provision?"/>
    <n v="0"/>
    <s v="Shared: Vale of White Horse"/>
    <s v="-"/>
    <m/>
    <m/>
  </r>
  <r>
    <s v="E12000008"/>
    <s v="E07000209"/>
    <x v="4"/>
    <s v="Guildford Borough Council"/>
    <n v="2.82"/>
    <n v="1"/>
    <n v="-1.8199999999999998"/>
    <m/>
    <n v="0"/>
    <n v="1"/>
    <n v="0"/>
    <m/>
    <m/>
  </r>
  <r>
    <s v="E12000009"/>
    <s v="E06000022"/>
    <x v="2"/>
    <s v="Bath and North East Somerset Council"/>
    <n v="7.66"/>
    <n v="6"/>
    <n v="-1.6600000000000001"/>
    <m/>
    <n v="0"/>
    <n v="5.2"/>
    <n v="-0.79999999999999982"/>
    <m/>
    <m/>
  </r>
  <r>
    <s v="E12000007"/>
    <s v="E09000031"/>
    <x v="1"/>
    <s v="Waltham Forest"/>
    <n v="3"/>
    <n v="1.4"/>
    <n v="-1.6"/>
    <m/>
    <n v="0"/>
    <n v="1.4"/>
    <n v="0"/>
    <m/>
    <m/>
  </r>
  <r>
    <s v="E12000009"/>
    <s v="E06000026"/>
    <x v="2"/>
    <s v="Plymouth City Council"/>
    <n v="1.5"/>
    <n v="0"/>
    <n v="-1.5"/>
    <m/>
    <n v="0"/>
    <n v="0"/>
    <n v="0"/>
    <m/>
    <m/>
  </r>
  <r>
    <s v="E12000008"/>
    <s v="E07000207"/>
    <x v="4"/>
    <s v="Elmbridge Borough Council"/>
    <n v="2.5"/>
    <n v="1"/>
    <n v="-1.5"/>
    <m/>
    <n v="0"/>
    <n v="1"/>
    <n v="0"/>
    <m/>
    <m/>
  </r>
  <r>
    <s v="E12000008"/>
    <s v="E07000094"/>
    <x v="4"/>
    <s v="Winchester City Council"/>
    <n v="3.5"/>
    <n v="2"/>
    <n v="-1.5"/>
    <m/>
    <n v="0"/>
    <n v="3.5"/>
    <n v="1.5"/>
    <m/>
    <m/>
  </r>
  <r>
    <s v="E12000009"/>
    <s v="E07000079"/>
    <x v="2"/>
    <s v="Cotswold District Council"/>
    <n v="5.2"/>
    <n v="3.7"/>
    <n v="-1.5"/>
    <m/>
    <n v="0"/>
    <n v="3.3"/>
    <n v="-0.40000000000000036"/>
    <m/>
    <m/>
  </r>
  <r>
    <s v="E12000003"/>
    <s v="E08000032"/>
    <x v="5"/>
    <s v="Bradford City Council"/>
    <n v="5.3"/>
    <n v="3.8"/>
    <n v="-1.5"/>
    <m/>
    <n v="0"/>
    <n v="3.8"/>
    <n v="0"/>
    <m/>
    <m/>
  </r>
  <r>
    <s v="E12000006"/>
    <s v="E07000242"/>
    <x v="0"/>
    <s v="East Hertfordshire District Council"/>
    <n v="2.6"/>
    <n v="1.3"/>
    <n v="-1.3"/>
    <m/>
    <n v="0"/>
    <n v="1.3"/>
    <n v="0"/>
    <m/>
    <m/>
  </r>
  <r>
    <s v="E12000002"/>
    <s v="E08000015"/>
    <x v="3"/>
    <s v="Wirral Borough Council"/>
    <n v="1.89"/>
    <n v="0.625"/>
    <n v="-1.2649999999999999"/>
    <m/>
    <n v="0"/>
    <n v="0.625"/>
    <n v="0"/>
    <m/>
    <m/>
  </r>
  <r>
    <s v="E12000004"/>
    <s v="E06000015"/>
    <x v="6"/>
    <s v="Derby City Council"/>
    <n v="2.2000000000000002"/>
    <n v="1"/>
    <n v="-1.2000000000000002"/>
    <m/>
    <n v="0"/>
    <n v="1"/>
    <n v="0"/>
    <m/>
    <m/>
  </r>
  <r>
    <s v="E12000006"/>
    <s v="E07000067"/>
    <x v="0"/>
    <s v="Braintree District Council"/>
    <n v="1.2"/>
    <n v="0"/>
    <n v="-1.2"/>
    <s v="Essex County Council (Place Services)"/>
    <n v="0"/>
    <n v="0"/>
    <n v="0"/>
    <s v="Essex County Council (Place Services)"/>
    <m/>
  </r>
  <r>
    <s v="E12000008"/>
    <s v="E06000037"/>
    <x v="4"/>
    <s v="West Berkshire Council"/>
    <n v="1.2"/>
    <n v="0"/>
    <n v="-1.2"/>
    <m/>
    <n v="0"/>
    <n v="0"/>
    <n v="0"/>
    <m/>
    <m/>
  </r>
  <r>
    <s v="E12000005"/>
    <s v="E07000198"/>
    <x v="7"/>
    <s v="Staffordshire Moorlands District Council"/>
    <n v="1.1499999999999999"/>
    <s v="Shared: High Peak"/>
    <n v="-1.1499999999999999"/>
    <s v="Did they have their own staff, since replaced by a shared provision?"/>
    <n v="0"/>
    <s v="Shared: High Peak"/>
    <s v="-"/>
    <m/>
    <m/>
  </r>
  <r>
    <s v="E12000002"/>
    <s v="E06000050"/>
    <x v="3"/>
    <s v="Cheshire West and Chester Council"/>
    <n v="1.9"/>
    <n v="0.8"/>
    <n v="-1.0999999999999999"/>
    <m/>
    <n v="0"/>
    <n v="2.6"/>
    <n v="1.8"/>
    <m/>
    <m/>
  </r>
  <r>
    <s v="E12000002"/>
    <s v="E07000031"/>
    <x v="3"/>
    <s v="South Lakeland District Council"/>
    <n v="1"/>
    <n v="0"/>
    <n v="-1"/>
    <m/>
    <n v="0"/>
    <n v="0"/>
    <n v="0"/>
    <m/>
    <m/>
  </r>
  <r>
    <s v="E12000006"/>
    <s v="E10000020"/>
    <x v="0"/>
    <s v="Norfolk County Council"/>
    <n v="1"/>
    <n v="0"/>
    <n v="-1"/>
    <m/>
    <n v="0"/>
    <n v="0"/>
    <n v="0"/>
    <m/>
    <m/>
  </r>
  <r>
    <s v="E12000006"/>
    <s v="E10000029"/>
    <x v="0"/>
    <s v="Suffolk County Council"/>
    <n v="1"/>
    <n v="0"/>
    <n v="-1"/>
    <m/>
    <n v="0"/>
    <n v="0"/>
    <n v="0"/>
    <m/>
    <m/>
  </r>
  <r>
    <s v="E12000007"/>
    <s v="E09000021"/>
    <x v="1"/>
    <s v="Kingston upon Thames"/>
    <n v="1"/>
    <n v="0"/>
    <n v="-1"/>
    <m/>
    <n v="0"/>
    <n v="0"/>
    <n v="0"/>
    <m/>
    <m/>
  </r>
  <r>
    <s v="E12000007"/>
    <s v="E09000029"/>
    <x v="1"/>
    <s v="Sutton"/>
    <n v="1"/>
    <n v="0"/>
    <n v="-1"/>
    <m/>
    <n v="0"/>
    <n v="0"/>
    <n v="0"/>
    <m/>
    <m/>
  </r>
  <r>
    <s v="E12000001"/>
    <s v="E06000004"/>
    <x v="8"/>
    <s v="Stockton-on-Tees Borough Council"/>
    <n v="2"/>
    <n v="1"/>
    <n v="-1"/>
    <m/>
    <n v="0"/>
    <n v="1"/>
    <n v="0"/>
    <m/>
    <m/>
  </r>
  <r>
    <s v="E12000002"/>
    <s v="E08000005"/>
    <x v="3"/>
    <s v="Rochdale Borough Council"/>
    <n v="2"/>
    <n v="1"/>
    <n v="-1"/>
    <m/>
    <n v="1"/>
    <n v="1"/>
    <n v="0"/>
    <m/>
    <m/>
  </r>
  <r>
    <s v="E12000005"/>
    <s v="E08000025"/>
    <x v="7"/>
    <s v="Birmingham City Council"/>
    <n v="2"/>
    <n v="1"/>
    <n v="-1"/>
    <m/>
    <n v="0"/>
    <n v="1"/>
    <n v="0"/>
    <m/>
    <m/>
  </r>
  <r>
    <s v="E12000008"/>
    <s v="E06000046"/>
    <x v="4"/>
    <s v="Isle of Wight Council"/>
    <n v="2"/>
    <n v="1"/>
    <n v="-1"/>
    <m/>
    <n v="0"/>
    <n v="1"/>
    <n v="0"/>
    <m/>
    <m/>
  </r>
  <r>
    <s v="E12000002"/>
    <s v="E08000007"/>
    <x v="3"/>
    <s v="Stockport Borough Council"/>
    <n v="3"/>
    <n v="2"/>
    <n v="-1"/>
    <m/>
    <n v="0"/>
    <n v="2"/>
    <n v="0"/>
    <m/>
    <m/>
  </r>
  <r>
    <s v="E12000005"/>
    <s v="E07000222"/>
    <x v="7"/>
    <s v="Warwick District Council"/>
    <n v="3"/>
    <n v="2"/>
    <n v="-1"/>
    <m/>
    <n v="0"/>
    <n v="2"/>
    <n v="0"/>
    <m/>
    <m/>
  </r>
  <r>
    <s v="E12000009"/>
    <s v="E07000078"/>
    <x v="2"/>
    <s v="Cheltenham Borough Council"/>
    <n v="3"/>
    <n v="2"/>
    <n v="-1"/>
    <m/>
    <n v="0"/>
    <n v="2"/>
    <n v="0"/>
    <m/>
    <m/>
  </r>
  <r>
    <s v="E12000001"/>
    <s v="E06000057"/>
    <x v="8"/>
    <s v="Northumberland County Council"/>
    <n v="4"/>
    <n v="3"/>
    <n v="-1"/>
    <m/>
    <n v="0.4"/>
    <n v="3"/>
    <n v="0"/>
    <m/>
    <m/>
  </r>
  <r>
    <s v="E12000002"/>
    <s v="E08000012"/>
    <x v="3"/>
    <s v="Liverpool City Council"/>
    <n v="4"/>
    <n v="3"/>
    <n v="-1"/>
    <m/>
    <n v="0"/>
    <n v="3"/>
    <n v="0"/>
    <m/>
    <m/>
  </r>
  <r>
    <s v="E12000007"/>
    <s v="E09000019"/>
    <x v="1"/>
    <s v="Islington"/>
    <n v="4"/>
    <n v="3"/>
    <n v="-1"/>
    <m/>
    <n v="0"/>
    <n v="5.6"/>
    <n v="2.5999999999999996"/>
    <m/>
    <m/>
  </r>
  <r>
    <s v="E12000005"/>
    <s v="E06000051"/>
    <x v="7"/>
    <s v="Shropshire Council"/>
    <n v="7"/>
    <n v="6"/>
    <n v="-1"/>
    <m/>
    <n v="1"/>
    <n v="6"/>
    <n v="0"/>
    <m/>
    <m/>
  </r>
  <r>
    <s v="E12000009"/>
    <s v="E07000187"/>
    <x v="2"/>
    <s v="Mendip District Council"/>
    <n v="2.8"/>
    <n v="1.8"/>
    <n v="-0.99999999999999978"/>
    <m/>
    <n v="0"/>
    <n v="1.8"/>
    <n v="0"/>
    <m/>
    <m/>
  </r>
  <r>
    <s v="E12000002"/>
    <s v="E07000125"/>
    <x v="3"/>
    <s v="Rossendale Borough Council"/>
    <n v="1"/>
    <n v="0.1"/>
    <n v="-0.9"/>
    <m/>
    <n v="0"/>
    <n v="0.1"/>
    <n v="0"/>
    <m/>
    <m/>
  </r>
  <r>
    <s v="E12000008"/>
    <s v="E06000044"/>
    <x v="4"/>
    <s v="Portsmouth City Council"/>
    <n v="1"/>
    <n v="0.1"/>
    <n v="-0.9"/>
    <m/>
    <n v="0"/>
    <n v="0.1"/>
    <n v="0"/>
    <m/>
    <m/>
  </r>
  <r>
    <s v="E12000002"/>
    <s v="E07000026"/>
    <x v="3"/>
    <s v="Allerdale District Council"/>
    <n v="0.8"/>
    <n v="0"/>
    <n v="-0.8"/>
    <m/>
    <n v="0"/>
    <n v="0"/>
    <n v="0"/>
    <m/>
    <m/>
  </r>
  <r>
    <s v="E12000003"/>
    <s v="E07000165"/>
    <x v="5"/>
    <s v="Harrogate Borough Council"/>
    <n v="2.5"/>
    <n v="1.7"/>
    <n v="-0.8"/>
    <m/>
    <n v="0"/>
    <n v="1.7"/>
    <n v="0"/>
    <m/>
    <m/>
  </r>
  <r>
    <s v="E12000006"/>
    <s v="E07000146"/>
    <x v="0"/>
    <s v="Kings Lynn &amp; West Norfolk Borough Council"/>
    <n v="2.6"/>
    <n v="1.8"/>
    <n v="-0.8"/>
    <m/>
    <n v="1"/>
    <n v="1.8"/>
    <n v="0"/>
    <m/>
    <m/>
  </r>
  <r>
    <s v="E12000008"/>
    <s v="E07000225"/>
    <x v="4"/>
    <s v="Chichester District Council"/>
    <n v="2.8"/>
    <n v="2"/>
    <n v="-0.79999999999999982"/>
    <m/>
    <n v="0"/>
    <n v="2"/>
    <n v="0"/>
    <m/>
    <m/>
  </r>
  <r>
    <s v="E12000001"/>
    <s v="E08000021"/>
    <x v="8"/>
    <s v="Newcastle Upon Tyne City Council"/>
    <n v="3.7"/>
    <n v="3"/>
    <n v="-0.70000000000000018"/>
    <m/>
    <n v="0"/>
    <n v="3"/>
    <n v="0"/>
    <m/>
    <m/>
  </r>
  <r>
    <s v="E12000009"/>
    <s v="E06000027"/>
    <x v="2"/>
    <s v="Torbay Council"/>
    <n v="0.68"/>
    <n v="0"/>
    <n v="-0.68"/>
    <m/>
    <n v="0"/>
    <n v="0"/>
    <n v="0"/>
    <m/>
    <m/>
  </r>
  <r>
    <s v="E12000003"/>
    <s v="E06000012"/>
    <x v="5"/>
    <s v="North East Lincolnshire Council"/>
    <n v="1"/>
    <n v="0.33"/>
    <n v="-0.66999999999999993"/>
    <m/>
    <n v="1"/>
    <n v="0.33"/>
    <n v="0"/>
    <m/>
    <m/>
  </r>
  <r>
    <s v="E12000004"/>
    <s v="E10000018"/>
    <x v="6"/>
    <s v="Leicestershire County Council"/>
    <n v="1.25"/>
    <n v="0.6"/>
    <n v="-0.65"/>
    <m/>
    <n v="0"/>
    <n v="0.6"/>
    <n v="0"/>
    <m/>
    <m/>
  </r>
  <r>
    <s v="E12000007"/>
    <s v="E09000020"/>
    <x v="1"/>
    <s v="Kensington and Chelsea"/>
    <n v="6.2"/>
    <n v="5.6"/>
    <n v="-0.60000000000000053"/>
    <m/>
    <n v="0"/>
    <n v="5.6"/>
    <n v="0"/>
    <m/>
    <m/>
  </r>
  <r>
    <s v="E12000006"/>
    <s v="E07000148"/>
    <x v="0"/>
    <s v="Norwich City Council"/>
    <n v="2.6"/>
    <n v="2"/>
    <n v="-0.60000000000000009"/>
    <m/>
    <n v="0"/>
    <n v="2"/>
    <n v="0"/>
    <m/>
    <m/>
  </r>
  <r>
    <s v="E12000007"/>
    <s v="E09000010"/>
    <x v="1"/>
    <s v="Enfield"/>
    <n v="3.4"/>
    <n v="2.8"/>
    <n v="-0.60000000000000009"/>
    <m/>
    <n v="0"/>
    <n v="2.8"/>
    <n v="0"/>
    <m/>
    <m/>
  </r>
  <r>
    <s v="E12000002"/>
    <s v="E08000004"/>
    <x v="3"/>
    <s v="Oldham Borough Council"/>
    <n v="0.6"/>
    <n v="0"/>
    <n v="-0.6"/>
    <m/>
    <n v="0"/>
    <n v="0"/>
    <n v="0"/>
    <m/>
    <m/>
  </r>
  <r>
    <s v="E12000008"/>
    <s v="E07000215"/>
    <x v="4"/>
    <s v="Tandridge District Council"/>
    <n v="0.6"/>
    <n v="0"/>
    <n v="-0.6"/>
    <s v="Surrey County Council"/>
    <n v="0"/>
    <n v="0"/>
    <n v="0"/>
    <s v="Surrey County Council"/>
    <m/>
  </r>
  <r>
    <s v="E12000009"/>
    <s v="E07000047"/>
    <x v="2"/>
    <s v="West Devon District Council"/>
    <n v="0.6"/>
    <s v="Shared: South Hams"/>
    <n v="-0.6"/>
    <s v="Did they have their own staff, since replaced by a shared provision?"/>
    <n v="0"/>
    <s v="Shared: South Hams"/>
    <s v="-"/>
    <m/>
    <m/>
  </r>
  <r>
    <s v="E12000006"/>
    <s v="E07000240"/>
    <x v="0"/>
    <s v="St Albans City Council"/>
    <n v="1.9"/>
    <n v="1.3"/>
    <n v="-0.59999999999999987"/>
    <m/>
    <n v="0"/>
    <n v="1.3"/>
    <n v="0"/>
    <m/>
    <m/>
  </r>
  <r>
    <s v="E12000001"/>
    <s v="E08000022"/>
    <x v="8"/>
    <s v="North Tyneside Borough Council"/>
    <n v="0.5"/>
    <n v="0"/>
    <n v="-0.5"/>
    <s v="Tyne and Wear Joint Conservation Team"/>
    <n v="0.6"/>
    <n v="0"/>
    <n v="0"/>
    <s v="Tyne and Wear Joint Conservation Team"/>
    <m/>
  </r>
  <r>
    <s v="E12000002"/>
    <s v="E08000006"/>
    <x v="3"/>
    <s v="Salford City Council"/>
    <n v="0.5"/>
    <n v="0"/>
    <n v="-0.5"/>
    <m/>
    <n v="0"/>
    <n v="0"/>
    <n v="0"/>
    <m/>
    <m/>
  </r>
  <r>
    <s v="E12000004"/>
    <s v="E07000036"/>
    <x v="6"/>
    <s v="Erewash Borough Council"/>
    <n v="0.5"/>
    <n v="0"/>
    <n v="-0.5"/>
    <s v="Essex County Council (Place Services)"/>
    <n v="0"/>
    <n v="0"/>
    <n v="0"/>
    <s v="Essex County Council (Place Services)"/>
    <m/>
  </r>
  <r>
    <s v="E12000006"/>
    <s v="E07000102"/>
    <x v="0"/>
    <s v="Three Rivers District Council"/>
    <n v="0.5"/>
    <n v="0"/>
    <n v="-0.5"/>
    <s v="Essex County Council (Place Services)"/>
    <n v="0"/>
    <n v="0"/>
    <n v="0"/>
    <s v="Essex County Council (Place Services)"/>
    <m/>
  </r>
  <r>
    <s v="E12000009"/>
    <s v="E07000041"/>
    <x v="2"/>
    <s v="Exeter City Council"/>
    <n v="0.5"/>
    <n v="0"/>
    <n v="-0.5"/>
    <m/>
    <n v="0"/>
    <n v="0"/>
    <n v="0"/>
    <m/>
    <m/>
  </r>
  <r>
    <s v="E12000005"/>
    <s v="E08000026"/>
    <x v="7"/>
    <s v="Coventry City Council"/>
    <n v="1"/>
    <n v="0.5"/>
    <n v="-0.5"/>
    <m/>
    <n v="0"/>
    <n v="0.5"/>
    <n v="0"/>
    <m/>
    <m/>
  </r>
  <r>
    <s v="E12000003"/>
    <s v="E08000019"/>
    <x v="5"/>
    <s v="Sheffield City Council"/>
    <n v="2"/>
    <n v="1.5"/>
    <n v="-0.5"/>
    <m/>
    <n v="0"/>
    <n v="1"/>
    <n v="-0.5"/>
    <m/>
    <m/>
  </r>
  <r>
    <s v="E12000008"/>
    <s v="E07000064"/>
    <x v="4"/>
    <s v="Rother District Council"/>
    <n v="2"/>
    <n v="1.5"/>
    <n v="-0.5"/>
    <m/>
    <n v="0"/>
    <n v="1.5"/>
    <n v="0"/>
    <m/>
    <m/>
  </r>
  <r>
    <s v="E12000006"/>
    <s v="E07000011"/>
    <x v="0"/>
    <s v="Huntingdonshire District Council"/>
    <n v="2.5"/>
    <n v="2"/>
    <n v="-0.5"/>
    <m/>
    <n v="0"/>
    <n v="2"/>
    <n v="0"/>
    <m/>
    <m/>
  </r>
  <r>
    <s v="E12000007"/>
    <s v="E09000030"/>
    <x v="1"/>
    <s v="Tower Hamlets"/>
    <n v="3.1"/>
    <n v="2.6"/>
    <n v="-0.5"/>
    <m/>
    <n v="0.5"/>
    <n v="2.6"/>
    <n v="0"/>
    <m/>
    <m/>
  </r>
  <r>
    <s v="E12000007"/>
    <s v="E09000022"/>
    <x v="1"/>
    <s v="Lambeth"/>
    <n v="4.5"/>
    <n v="4"/>
    <n v="-0.5"/>
    <m/>
    <n v="0"/>
    <n v="4"/>
    <n v="0"/>
    <m/>
    <m/>
  </r>
  <r>
    <s v="E12000004"/>
    <s v="E07000136"/>
    <x v="6"/>
    <s v="Boston Borough Council"/>
    <n v="0.4"/>
    <n v="0"/>
    <n v="-0.4"/>
    <m/>
    <n v="0"/>
    <n v="0"/>
    <n v="0"/>
    <m/>
    <m/>
  </r>
  <r>
    <s v="E12000005"/>
    <s v="E07000192"/>
    <x v="7"/>
    <s v="Cannock Chase District Council"/>
    <n v="0.4"/>
    <n v="0"/>
    <n v="-0.4"/>
    <m/>
    <n v="0"/>
    <n v="0"/>
    <n v="0"/>
    <m/>
    <m/>
  </r>
  <r>
    <s v="E12000008"/>
    <s v="E07000090"/>
    <x v="4"/>
    <s v="Havant Borough Council"/>
    <n v="0.4"/>
    <n v="0"/>
    <n v="-0.4"/>
    <s v="East Hampshire District Council"/>
    <n v="0"/>
    <n v="0"/>
    <n v="0"/>
    <s v="East Hampshire District Council"/>
    <m/>
  </r>
  <r>
    <s v="E12000008"/>
    <s v="E07000229"/>
    <x v="4"/>
    <s v="Worthing Borough Council"/>
    <n v="0.4"/>
    <s v="Shared:Adur"/>
    <n v="-0.4"/>
    <s v="Did they have their own staff, since replaced by a shared provision?"/>
    <n v="0"/>
    <s v="Shared:Adur"/>
    <s v="-"/>
    <m/>
    <m/>
  </r>
  <r>
    <s v="E12000005"/>
    <s v="E06000021"/>
    <x v="7"/>
    <s v="Stoke-on-Trent City Council"/>
    <n v="1.4"/>
    <n v="1"/>
    <n v="-0.39999999999999991"/>
    <m/>
    <n v="1"/>
    <n v="1"/>
    <n v="0"/>
    <m/>
    <m/>
  </r>
  <r>
    <s v="E12000009"/>
    <s v="E07000045"/>
    <x v="2"/>
    <s v="Teignbridge District Council"/>
    <n v="1.4"/>
    <n v="1"/>
    <n v="-0.39999999999999991"/>
    <m/>
    <n v="0"/>
    <n v="1"/>
    <n v="0"/>
    <m/>
    <m/>
  </r>
  <r>
    <s v="E12000007"/>
    <s v="E09000017"/>
    <x v="1"/>
    <s v="Hillingdon"/>
    <n v="2.4"/>
    <n v="2"/>
    <n v="-0.39999999999999991"/>
    <m/>
    <n v="0"/>
    <n v="2"/>
    <n v="0"/>
    <m/>
    <m/>
  </r>
  <r>
    <s v="E12000009"/>
    <s v="-"/>
    <x v="2"/>
    <s v="South West Heritage Trust"/>
    <s v="-"/>
    <n v="1"/>
    <n v="-0.35000000000000009"/>
    <m/>
    <n v="0"/>
    <n v="1"/>
    <n v="0"/>
    <m/>
    <m/>
  </r>
  <r>
    <s v="E12000006"/>
    <s v="E07000098"/>
    <x v="0"/>
    <s v="Hertsmere Borough Council"/>
    <n v="0.35"/>
    <n v="0"/>
    <n v="-0.35"/>
    <s v="Essex County Council (Place Services)"/>
    <n v="0"/>
    <n v="0"/>
    <n v="0"/>
    <s v="Essex County Council (Place Services)"/>
    <m/>
  </r>
  <r>
    <s v="E12000006"/>
    <s v="E07000241"/>
    <x v="0"/>
    <s v="Welwyn Hatfield Borough Council"/>
    <n v="0.35"/>
    <n v="0"/>
    <n v="-0.35"/>
    <s v="Essex County Council (Place Services)"/>
    <n v="0"/>
    <n v="0"/>
    <n v="0"/>
    <s v="Essex County Council (Place Services)"/>
    <m/>
  </r>
  <r>
    <s v="E12000004"/>
    <s v="E07000155"/>
    <x v="6"/>
    <s v="South Northamptonshire District Council"/>
    <n v="3.3"/>
    <n v="3"/>
    <n v="-0.29999999999999982"/>
    <m/>
    <n v="0"/>
    <n v="3"/>
    <n v="0"/>
    <m/>
    <m/>
  </r>
  <r>
    <s v="E12000008"/>
    <s v="E07000177"/>
    <x v="4"/>
    <s v="Cherwell District Council"/>
    <n v="3.3"/>
    <n v="3"/>
    <n v="-0.29999999999999982"/>
    <m/>
    <n v="0"/>
    <n v="3"/>
    <n v="0"/>
    <m/>
    <m/>
  </r>
  <r>
    <s v="E12000004"/>
    <s v="E10000019"/>
    <x v="6"/>
    <s v="Lincolnshire County Council"/>
    <n v="0.25"/>
    <n v="0"/>
    <n v="-0.25"/>
    <m/>
    <n v="0"/>
    <n v="0"/>
    <n v="0"/>
    <m/>
    <m/>
  </r>
  <r>
    <s v="E12000006"/>
    <s v="E07000066"/>
    <x v="0"/>
    <s v="Basildon Borough Council"/>
    <n v="0.25"/>
    <n v="0"/>
    <n v="-0.25"/>
    <s v="Essex County Council (Place Services)"/>
    <n v="0"/>
    <n v="0"/>
    <n v="0"/>
    <s v="Essex County Council (Place Services)"/>
    <m/>
  </r>
  <r>
    <s v="E12000006"/>
    <s v="E07000073"/>
    <x v="0"/>
    <s v="Harlow District Council"/>
    <n v="0.25"/>
    <n v="0"/>
    <n v="-0.25"/>
    <s v="Essex County Council (Place Services)"/>
    <n v="0"/>
    <n v="0"/>
    <n v="0"/>
    <s v="Essex County Council (Place Services)"/>
    <m/>
  </r>
  <r>
    <s v="E12000006"/>
    <s v="E07000075"/>
    <x v="0"/>
    <s v="Rochford District Council"/>
    <n v="0.25"/>
    <n v="0"/>
    <n v="-0.25"/>
    <s v="Essex County Council (Place Services)"/>
    <n v="0"/>
    <n v="0"/>
    <n v="0"/>
    <s v="Essex County Council (Place Services)"/>
    <m/>
  </r>
  <r>
    <s v="E12000006"/>
    <s v="E07000076"/>
    <x v="0"/>
    <s v="Tendring District Council"/>
    <n v="0.25"/>
    <n v="0"/>
    <n v="-0.25"/>
    <s v="Essex County Council (Place Services)"/>
    <n v="0"/>
    <n v="0"/>
    <n v="0"/>
    <s v="Essex County Council (Place Services)"/>
    <m/>
  </r>
  <r>
    <s v="E12000006"/>
    <s v="E06000034"/>
    <x v="0"/>
    <s v="Thurrock Council"/>
    <n v="0.25"/>
    <n v="0"/>
    <n v="-0.25"/>
    <s v="Essex County Council (Place Services)"/>
    <n v="0"/>
    <n v="0"/>
    <n v="0"/>
    <s v="Essex County Council (Place Services)"/>
    <m/>
  </r>
  <r>
    <s v="E12000004"/>
    <s v="E06000018"/>
    <x v="6"/>
    <s v="Nottingham City Council"/>
    <n v="3.2"/>
    <n v="3"/>
    <n v="-0.20000000000000018"/>
    <m/>
    <n v="1"/>
    <n v="3"/>
    <n v="0"/>
    <m/>
    <m/>
  </r>
  <r>
    <s v="E12000002"/>
    <s v="E06000006"/>
    <x v="3"/>
    <s v="Halton Borough Council"/>
    <n v="0.2"/>
    <n v="0"/>
    <n v="-0.2"/>
    <s v="Cheshire West and Chester Council"/>
    <n v="0"/>
    <n v="0"/>
    <n v="0"/>
    <m/>
    <m/>
  </r>
  <r>
    <s v="E12000002"/>
    <s v="E08000008"/>
    <x v="3"/>
    <s v="Tameside Borough Council"/>
    <n v="0.2"/>
    <n v="0"/>
    <n v="-0.2"/>
    <m/>
    <n v="0"/>
    <n v="0"/>
    <n v="0"/>
    <m/>
    <m/>
  </r>
  <r>
    <s v="E12000003"/>
    <s v="E07000164"/>
    <x v="5"/>
    <s v="Hambleton District Council"/>
    <n v="0.2"/>
    <n v="0"/>
    <n v="-0.2"/>
    <m/>
    <n v="0"/>
    <n v="0"/>
    <n v="0"/>
    <m/>
    <m/>
  </r>
  <r>
    <s v="E12000005"/>
    <s v="E07000196"/>
    <x v="7"/>
    <s v="South Staffordshire District Council"/>
    <n v="0.2"/>
    <n v="0"/>
    <n v="-0.2"/>
    <s v="Lichfield City Council"/>
    <n v="0"/>
    <n v="0"/>
    <n v="0"/>
    <s v="Lichfield City Council"/>
    <m/>
  </r>
  <r>
    <s v="E12000007"/>
    <s v="E09000016"/>
    <x v="1"/>
    <s v="Havering"/>
    <n v="0.2"/>
    <n v="0"/>
    <n v="-0.2"/>
    <s v="Essex County Council (Place Services)"/>
    <n v="0"/>
    <n v="0"/>
    <n v="0"/>
    <s v="Essex County Council (Place Services)"/>
    <m/>
  </r>
  <r>
    <s v="E12000008"/>
    <s v="E07000112"/>
    <x v="4"/>
    <s v="Folkestone and Hythe District Council"/>
    <n v="0.2"/>
    <n v="0"/>
    <n v="-0.2"/>
    <m/>
    <n v="0"/>
    <n v="0"/>
    <n v="0"/>
    <m/>
    <m/>
  </r>
  <r>
    <s v="E12000005"/>
    <s v="E07000234"/>
    <x v="7"/>
    <s v="Bromsgrove District Council"/>
    <n v="2"/>
    <n v="1.81"/>
    <n v="-0.18999999999999995"/>
    <m/>
    <n v="0"/>
    <n v="0.81"/>
    <n v="-1"/>
    <m/>
    <m/>
  </r>
  <r>
    <s v="E12000004"/>
    <s v="E07000037"/>
    <x v="6"/>
    <s v="High Peak Borough Council"/>
    <n v="1.1499999999999999"/>
    <n v="1"/>
    <n v="-0.14999999999999991"/>
    <m/>
    <n v="0"/>
    <n v="1"/>
    <n v="0"/>
    <m/>
    <m/>
  </r>
  <r>
    <s v="E12000006"/>
    <s v="E06000055"/>
    <x v="0"/>
    <s v="Bedford Borough Council"/>
    <n v="2.15"/>
    <n v="2"/>
    <n v="-0.14999999999999991"/>
    <m/>
    <n v="0.4"/>
    <n v="2"/>
    <n v="0"/>
    <m/>
    <m/>
  </r>
  <r>
    <s v="E12000005"/>
    <s v="E08000028"/>
    <x v="7"/>
    <s v="Sandwell Borough Council"/>
    <n v="1.1000000000000001"/>
    <n v="1"/>
    <n v="-0.10000000000000009"/>
    <m/>
    <n v="0"/>
    <n v="1"/>
    <n v="0"/>
    <m/>
    <m/>
  </r>
  <r>
    <s v="E12000001"/>
    <s v="E26000004"/>
    <x v="8"/>
    <s v="Northumberland National Park Authority"/>
    <n v="0.1"/>
    <n v="0"/>
    <n v="-0.1"/>
    <s v="Northumberland County Council"/>
    <n v="0"/>
    <n v="0"/>
    <n v="0"/>
    <s v="Northumberland County Council"/>
    <m/>
  </r>
  <r>
    <s v="E12000004"/>
    <s v="E07000129"/>
    <x v="6"/>
    <s v="Blaby District Council"/>
    <n v="0.1"/>
    <n v="0"/>
    <n v="-0.1"/>
    <s v="Leicestershire County Council"/>
    <n v="0"/>
    <n v="0"/>
    <n v="0"/>
    <s v="Leicestershire County Council"/>
    <m/>
  </r>
  <r>
    <s v="E12000006"/>
    <s v="E07000095"/>
    <x v="0"/>
    <s v="Broxbourne Borough Council"/>
    <n v="0.1"/>
    <n v="0"/>
    <n v="-0.1"/>
    <m/>
    <n v="0"/>
    <n v="0"/>
    <n v="0"/>
    <m/>
    <m/>
  </r>
  <r>
    <s v="E12000008"/>
    <s v="E07000224"/>
    <x v="4"/>
    <s v="Arun District Council"/>
    <n v="0.6"/>
    <n v="0.5"/>
    <n v="-9.9999999999999978E-2"/>
    <m/>
    <n v="0"/>
    <n v="0.5"/>
    <n v="0"/>
    <m/>
    <m/>
  </r>
  <r>
    <s v="E12000009"/>
    <s v="E06000030"/>
    <x v="2"/>
    <s v="Swindon Borough Council"/>
    <n v="1.4"/>
    <n v="1.3"/>
    <n v="-9.9999999999999867E-2"/>
    <m/>
    <n v="0"/>
    <n v="1.3"/>
    <n v="0"/>
    <m/>
    <m/>
  </r>
  <r>
    <s v="E12000004"/>
    <s v="E07000154"/>
    <x v="6"/>
    <s v="Northampton Borough Council"/>
    <n v="2"/>
    <n v="1.92"/>
    <n v="-8.0000000000000071E-2"/>
    <m/>
    <n v="0"/>
    <n v="1.92"/>
    <n v="0"/>
    <m/>
    <m/>
  </r>
  <r>
    <s v="E12000008"/>
    <s v="E07000107"/>
    <x v="4"/>
    <s v="Dartford Borough Council"/>
    <n v="0.1"/>
    <n v="2.5000000000000001E-2"/>
    <n v="-7.5000000000000011E-2"/>
    <m/>
    <n v="0"/>
    <n v="2.5000000000000001E-2"/>
    <n v="0"/>
    <m/>
    <m/>
  </r>
  <r>
    <s v="E12000008"/>
    <s v="E07000213"/>
    <x v="4"/>
    <s v="Spelthorne Borough Council"/>
    <n v="0.15"/>
    <n v="0.1"/>
    <n v="-4.9999999999999989E-2"/>
    <m/>
    <n v="0"/>
    <n v="0.1"/>
    <n v="0"/>
    <m/>
    <m/>
  </r>
  <r>
    <s v="E12000009"/>
    <s v="E07000043"/>
    <x v="2"/>
    <s v="North Devon District Council"/>
    <n v="0.625"/>
    <n v="0.6"/>
    <n v="-2.5000000000000022E-2"/>
    <m/>
    <n v="0"/>
    <n v="0.6"/>
    <n v="0"/>
    <m/>
    <m/>
  </r>
  <r>
    <s v="E12000002"/>
    <s v="E10000017"/>
    <x v="3"/>
    <s v="Lancashire County Council"/>
    <n v="0.02"/>
    <n v="0"/>
    <n v="-0.02"/>
    <m/>
    <n v="0"/>
    <n v="0"/>
    <n v="0"/>
    <m/>
    <m/>
  </r>
  <r>
    <s v="E12000002"/>
    <s v="E07000126"/>
    <x v="3"/>
    <s v="South Ribble Borough Council"/>
    <n v="0.02"/>
    <n v="0"/>
    <n v="-0.02"/>
    <m/>
    <n v="0"/>
    <n v="0"/>
    <n v="0"/>
    <m/>
    <m/>
  </r>
  <r>
    <s v="E12000001"/>
    <s v="-"/>
    <x v="8"/>
    <s v="Tees Archaeology"/>
    <s v="-"/>
    <n v="0"/>
    <n v="0"/>
    <m/>
    <n v="0"/>
    <n v="0"/>
    <n v="0"/>
    <m/>
    <m/>
  </r>
  <r>
    <s v="E12000002"/>
    <s v="-"/>
    <x v="3"/>
    <s v="Cheshire Archaeology Planning Advisory Service"/>
    <s v="-"/>
    <n v="0"/>
    <n v="0"/>
    <m/>
    <n v="0"/>
    <n v="0"/>
    <n v="0"/>
    <m/>
    <m/>
  </r>
  <r>
    <s v="E12000002"/>
    <s v="E10000006"/>
    <x v="3"/>
    <s v="Cumbria County Council"/>
    <n v="0"/>
    <n v="0"/>
    <n v="0"/>
    <m/>
    <n v="0"/>
    <n v="0"/>
    <n v="0"/>
    <m/>
    <m/>
  </r>
  <r>
    <s v="E12000002"/>
    <s v="-"/>
    <x v="3"/>
    <s v="Greater Manchester Archaeological Advisory Service"/>
    <s v="-"/>
    <n v="0"/>
    <n v="0"/>
    <m/>
    <n v="0"/>
    <n v="0"/>
    <n v="0"/>
    <m/>
    <m/>
  </r>
  <r>
    <s v="E12000002"/>
    <s v="-"/>
    <x v="3"/>
    <s v="Merseyside Environmental Advisory Service"/>
    <s v="-"/>
    <n v="0"/>
    <n v="0"/>
    <m/>
    <n v="0"/>
    <n v="0"/>
    <n v="0"/>
    <m/>
    <m/>
  </r>
  <r>
    <s v="E12000003"/>
    <s v="E07000163"/>
    <x v="5"/>
    <s v="Craven District Council"/>
    <n v="0"/>
    <n v="0"/>
    <n v="0"/>
    <m/>
    <n v="0"/>
    <n v="0"/>
    <n v="0"/>
    <m/>
    <m/>
  </r>
  <r>
    <s v="E12000003"/>
    <s v="-"/>
    <x v="5"/>
    <s v="Humber Archaeology Partnership"/>
    <s v="-"/>
    <n v="0"/>
    <n v="0"/>
    <m/>
    <n v="0"/>
    <n v="0"/>
    <n v="0"/>
    <m/>
    <m/>
  </r>
  <r>
    <s v="E12000003"/>
    <s v="E10000023"/>
    <x v="5"/>
    <s v="North Yorkshire County Council"/>
    <n v="0"/>
    <n v="0"/>
    <n v="0"/>
    <m/>
    <n v="0"/>
    <n v="0"/>
    <n v="0"/>
    <m/>
    <m/>
  </r>
  <r>
    <s v="E12000003"/>
    <s v="-"/>
    <x v="5"/>
    <s v="South Yorkshire Archaeology Service"/>
    <s v="-"/>
    <n v="0"/>
    <n v="0"/>
    <m/>
    <n v="0"/>
    <n v="0"/>
    <n v="0"/>
    <m/>
    <m/>
  </r>
  <r>
    <s v="E12000003"/>
    <s v="-"/>
    <x v="5"/>
    <s v="West Yorkshire Archaeology Service"/>
    <s v="-"/>
    <n v="0"/>
    <n v="0"/>
    <m/>
    <n v="0"/>
    <n v="0"/>
    <n v="0"/>
    <m/>
    <m/>
  </r>
  <r>
    <s v="E12000004"/>
    <s v="E07000150"/>
    <x v="6"/>
    <s v="Corby Borough Council"/>
    <n v="0"/>
    <n v="0"/>
    <n v="0"/>
    <m/>
    <n v="0"/>
    <n v="0"/>
    <n v="0"/>
    <m/>
    <m/>
  </r>
  <r>
    <s v="E12000004"/>
    <s v="-"/>
    <x v="6"/>
    <s v="Heritage Trust of Lincolnshire"/>
    <s v="-"/>
    <n v="0"/>
    <n v="0"/>
    <m/>
    <n v="0"/>
    <n v="0"/>
    <n v="0"/>
    <m/>
    <m/>
  </r>
  <r>
    <s v="E12000004"/>
    <s v="E07000038"/>
    <x v="6"/>
    <s v="North East Derbyshire District Council"/>
    <n v="0"/>
    <n v="0"/>
    <n v="0"/>
    <m/>
    <n v="0"/>
    <n v="0"/>
    <n v="0"/>
    <m/>
    <m/>
  </r>
  <r>
    <s v="E12000004"/>
    <s v="E10000021"/>
    <x v="6"/>
    <s v="Northamptonshire County Council"/>
    <n v="0"/>
    <n v="0"/>
    <n v="0"/>
    <m/>
    <n v="0"/>
    <n v="0"/>
    <n v="0"/>
    <m/>
    <m/>
  </r>
  <r>
    <s v="E12000004"/>
    <s v="E07000135"/>
    <x v="6"/>
    <s v="Oadby &amp; Wigston Borough Council"/>
    <n v="0"/>
    <n v="0"/>
    <n v="0"/>
    <s v="Leicestershire County Council"/>
    <n v="0"/>
    <n v="0"/>
    <n v="0"/>
    <s v="Leicestershire County Council"/>
    <m/>
  </r>
  <r>
    <s v="E12000005"/>
    <s v="E07000219"/>
    <x v="7"/>
    <s v="Nuneaton &amp; Bedworth Borough Council"/>
    <n v="0"/>
    <n v="0"/>
    <n v="0"/>
    <s v="Lichfield City Council"/>
    <n v="0"/>
    <n v="0"/>
    <n v="0"/>
    <s v="Lichfield City Council"/>
    <m/>
  </r>
  <r>
    <s v="E12000005"/>
    <s v="E07000220"/>
    <x v="7"/>
    <s v="Rugby Borough Council"/>
    <n v="0"/>
    <n v="0"/>
    <n v="0"/>
    <m/>
    <n v="0"/>
    <n v="0"/>
    <n v="0"/>
    <m/>
    <m/>
  </r>
  <r>
    <s v="E12000005"/>
    <s v="E10000028"/>
    <x v="7"/>
    <s v="Staffordshire County Council"/>
    <n v="0"/>
    <n v="0"/>
    <n v="0"/>
    <m/>
    <n v="0"/>
    <n v="0"/>
    <n v="0"/>
    <m/>
    <m/>
  </r>
  <r>
    <s v="E12000005"/>
    <s v="E10000031"/>
    <x v="7"/>
    <s v="Warwickshire County Council"/>
    <n v="0"/>
    <n v="0"/>
    <n v="0"/>
    <m/>
    <n v="0"/>
    <n v="0"/>
    <n v="0"/>
    <m/>
    <m/>
  </r>
  <r>
    <s v="E12000005"/>
    <s v="E10000034"/>
    <x v="7"/>
    <s v="Worcestershire County Council"/>
    <n v="0"/>
    <n v="0"/>
    <n v="0"/>
    <m/>
    <n v="0"/>
    <n v="0"/>
    <n v="0"/>
    <m/>
    <m/>
  </r>
  <r>
    <s v="E12000006"/>
    <s v="E10000003"/>
    <x v="0"/>
    <s v="Cambridgeshire County Council"/>
    <n v="0"/>
    <n v="0"/>
    <n v="0"/>
    <m/>
    <n v="0"/>
    <n v="0"/>
    <n v="0"/>
    <m/>
    <m/>
  </r>
  <r>
    <s v="E12000006"/>
    <s v="E07000069"/>
    <x v="0"/>
    <s v="Castle Point District Council"/>
    <n v="0"/>
    <n v="0"/>
    <n v="0"/>
    <m/>
    <n v="0"/>
    <n v="0"/>
    <n v="0"/>
    <m/>
    <m/>
  </r>
  <r>
    <s v="E12000006"/>
    <s v="E10000015"/>
    <x v="0"/>
    <s v="Hertfordshire County Council"/>
    <n v="0"/>
    <n v="0"/>
    <n v="0"/>
    <m/>
    <n v="0"/>
    <n v="0"/>
    <n v="0"/>
    <m/>
    <m/>
  </r>
  <r>
    <s v="E12000007"/>
    <s v="E09000002"/>
    <x v="1"/>
    <s v="Barking and Dagenham"/>
    <n v="0"/>
    <n v="0"/>
    <n v="0"/>
    <m/>
    <n v="0"/>
    <n v="0"/>
    <n v="0"/>
    <m/>
    <m/>
  </r>
  <r>
    <s v="E12000007"/>
    <s v="-"/>
    <x v="1"/>
    <s v="GLAAS"/>
    <s v="-"/>
    <n v="0"/>
    <n v="0"/>
    <m/>
    <n v="0"/>
    <n v="0"/>
    <n v="0"/>
    <m/>
    <m/>
  </r>
  <r>
    <s v="E12000008"/>
    <s v="-"/>
    <x v="4"/>
    <s v="Berkshire Archaeology"/>
    <s v="-"/>
    <n v="0"/>
    <n v="0"/>
    <m/>
    <n v="0"/>
    <n v="0"/>
    <n v="0"/>
    <m/>
    <m/>
  </r>
  <r>
    <s v="E12000008"/>
    <s v="E07000226"/>
    <x v="4"/>
    <s v="Crawley Borough Council"/>
    <n v="0"/>
    <n v="0"/>
    <n v="0"/>
    <m/>
    <n v="0"/>
    <n v="0"/>
    <n v="0"/>
    <m/>
    <m/>
  </r>
  <r>
    <s v="E12000008"/>
    <s v="E10000011"/>
    <x v="4"/>
    <s v="East Sussex County Council"/>
    <n v="0"/>
    <n v="0"/>
    <n v="0"/>
    <m/>
    <n v="0"/>
    <n v="0"/>
    <n v="0"/>
    <m/>
    <m/>
  </r>
  <r>
    <s v="E12000008"/>
    <s v="E10000014"/>
    <x v="4"/>
    <s v="Hampshire County Council"/>
    <n v="0"/>
    <n v="0"/>
    <n v="0"/>
    <m/>
    <n v="0"/>
    <n v="0"/>
    <n v="0"/>
    <m/>
    <m/>
  </r>
  <r>
    <s v="E12000008"/>
    <s v="E10000025"/>
    <x v="4"/>
    <s v="Oxfordshire County Council"/>
    <n v="0"/>
    <n v="0"/>
    <n v="0"/>
    <m/>
    <n v="0"/>
    <n v="0"/>
    <n v="0"/>
    <m/>
    <m/>
  </r>
  <r>
    <s v="E12000008"/>
    <s v="E10000032"/>
    <x v="4"/>
    <s v="West Sussex County Council"/>
    <n v="0"/>
    <n v="0"/>
    <n v="0"/>
    <m/>
    <n v="0"/>
    <n v="0"/>
    <n v="0"/>
    <m/>
    <m/>
  </r>
  <r>
    <s v="E12000009"/>
    <s v="E10000008"/>
    <x v="2"/>
    <s v="Devon County Council"/>
    <n v="0"/>
    <n v="0"/>
    <n v="0"/>
    <m/>
    <n v="0"/>
    <n v="0"/>
    <n v="0"/>
    <m/>
    <m/>
  </r>
  <r>
    <s v="E12000009"/>
    <s v="E10000013"/>
    <x v="2"/>
    <s v="Gloucestershire County Council"/>
    <n v="0"/>
    <n v="0"/>
    <n v="0"/>
    <m/>
    <n v="0"/>
    <n v="0"/>
    <n v="0"/>
    <m/>
    <m/>
  </r>
  <r>
    <s v="E12000009"/>
    <s v="E10000027"/>
    <x v="2"/>
    <s v="Somerset County Council"/>
    <n v="1.35"/>
    <n v="0"/>
    <n v="0"/>
    <s v="South West Heritage Trust"/>
    <n v="0"/>
    <n v="0"/>
    <n v="0"/>
    <s v="South West Heritage Trust"/>
    <m/>
  </r>
  <r>
    <s v="E12000006"/>
    <s v="E07000243"/>
    <x v="0"/>
    <s v="Stevenage Borough Council"/>
    <n v="0.01"/>
    <n v="0.01"/>
    <n v="0"/>
    <m/>
    <n v="0"/>
    <n v="0.01"/>
    <n v="0"/>
    <m/>
    <m/>
  </r>
  <r>
    <s v="E12000008"/>
    <s v="E07000214"/>
    <x v="4"/>
    <s v="Surrey Heath Borough Council"/>
    <n v="0.1"/>
    <n v="0.1"/>
    <n v="0"/>
    <m/>
    <n v="0"/>
    <n v="0.1"/>
    <n v="0"/>
    <m/>
    <m/>
  </r>
  <r>
    <s v="E12000008"/>
    <s v="E07000217"/>
    <x v="4"/>
    <s v="Woking Borough Council"/>
    <n v="0.1"/>
    <n v="0.1"/>
    <n v="0"/>
    <m/>
    <n v="0"/>
    <n v="0.1"/>
    <n v="0"/>
    <m/>
    <m/>
  </r>
  <r>
    <s v="E12000004"/>
    <s v="E07000032"/>
    <x v="6"/>
    <s v="Amber Valley Borough Council"/>
    <n v="0.18"/>
    <n v="0.18"/>
    <n v="0"/>
    <m/>
    <n v="0"/>
    <n v="0.18"/>
    <n v="0"/>
    <m/>
    <m/>
  </r>
  <r>
    <s v="E12000004"/>
    <s v="E07000170"/>
    <x v="6"/>
    <s v="Ashfield District Council"/>
    <n v="0.2"/>
    <n v="0.2"/>
    <n v="0"/>
    <m/>
    <n v="0"/>
    <n v="0.2"/>
    <n v="0"/>
    <m/>
    <m/>
  </r>
  <r>
    <s v="E12000004"/>
    <s v="E07000172"/>
    <x v="6"/>
    <s v="Broxtowe Borough Council"/>
    <n v="0.2"/>
    <n v="0.2"/>
    <n v="0"/>
    <m/>
    <n v="0"/>
    <n v="0.2"/>
    <n v="0"/>
    <m/>
    <m/>
  </r>
  <r>
    <s v="E12000005"/>
    <s v="E07000193"/>
    <x v="7"/>
    <s v="East Staffordshire Borough Council"/>
    <n v="0.2"/>
    <n v="0.2"/>
    <n v="0"/>
    <m/>
    <n v="0"/>
    <n v="0.2"/>
    <n v="0"/>
    <m/>
    <m/>
  </r>
  <r>
    <s v="E12000008"/>
    <s v="E07000086"/>
    <x v="4"/>
    <s v="Eastleigh Borough Council"/>
    <n v="0.2"/>
    <n v="0.2"/>
    <n v="0"/>
    <m/>
    <n v="0"/>
    <n v="0.2"/>
    <n v="0"/>
    <m/>
    <m/>
  </r>
  <r>
    <s v="E12000006"/>
    <s v="E06000033"/>
    <x v="0"/>
    <s v="Southend-on-Sea Borough Council"/>
    <n v="0.25"/>
    <n v="0.25"/>
    <n v="0"/>
    <m/>
    <n v="0"/>
    <n v="0.25"/>
    <n v="0"/>
    <m/>
    <m/>
  </r>
  <r>
    <s v="E12000001"/>
    <s v="E06000001"/>
    <x v="8"/>
    <s v="Hartlepool Borough Council"/>
    <n v="0.3"/>
    <n v="0.3"/>
    <n v="0"/>
    <m/>
    <n v="0"/>
    <n v="0.3"/>
    <n v="0"/>
    <m/>
    <m/>
  </r>
  <r>
    <s v="E12000004"/>
    <s v="E07000173"/>
    <x v="6"/>
    <s v="Gedling Borough Council"/>
    <n v="0.4"/>
    <n v="0.4"/>
    <n v="0"/>
    <m/>
    <n v="0"/>
    <n v="0.4"/>
    <n v="0"/>
    <m/>
    <m/>
  </r>
  <r>
    <s v="E12000008"/>
    <s v="E07000109"/>
    <x v="4"/>
    <s v="Gravesham Borough Council"/>
    <n v="0.4"/>
    <n v="0.4"/>
    <n v="0"/>
    <m/>
    <n v="0"/>
    <n v="0.4"/>
    <n v="0"/>
    <m/>
    <m/>
  </r>
  <r>
    <s v="E12000001"/>
    <s v="E06000002"/>
    <x v="8"/>
    <s v="Middlesbrough Borough Council"/>
    <n v="0.6"/>
    <n v="0.6"/>
    <n v="0"/>
    <m/>
    <n v="0"/>
    <n v="0.6"/>
    <n v="0"/>
    <m/>
    <m/>
  </r>
  <r>
    <s v="E12000002"/>
    <s v="E07000122"/>
    <x v="3"/>
    <s v="Pendle Borough Council"/>
    <n v="0.6"/>
    <n v="0.6"/>
    <n v="0"/>
    <m/>
    <n v="0"/>
    <n v="0.6"/>
    <n v="0"/>
    <m/>
    <m/>
  </r>
  <r>
    <s v="E12000007"/>
    <s v="E09000024"/>
    <x v="1"/>
    <s v="Merton"/>
    <n v="0.6"/>
    <n v="0.6"/>
    <n v="0"/>
    <m/>
    <n v="0"/>
    <n v="0.6"/>
    <n v="0"/>
    <m/>
    <m/>
  </r>
  <r>
    <s v="E12000008"/>
    <s v="E07000092"/>
    <x v="4"/>
    <s v="Rushmoor Borough Council"/>
    <n v="0.6"/>
    <n v="0.6"/>
    <n v="0"/>
    <m/>
    <n v="0"/>
    <n v="0.6"/>
    <n v="0"/>
    <m/>
    <m/>
  </r>
  <r>
    <s v="E12000005"/>
    <s v="E07000195"/>
    <x v="7"/>
    <s v="Newcastle-Under-Lyme Borough Council"/>
    <n v="0.8"/>
    <n v="0.8"/>
    <n v="0"/>
    <m/>
    <n v="0"/>
    <n v="0.8"/>
    <n v="0"/>
    <m/>
    <m/>
  </r>
  <r>
    <s v="E12000001"/>
    <s v="E06000005"/>
    <x v="8"/>
    <s v="Darlington Borough Council"/>
    <n v="1"/>
    <n v="1"/>
    <n v="0"/>
    <m/>
    <n v="0"/>
    <n v="1"/>
    <n v="0"/>
    <m/>
    <m/>
  </r>
  <r>
    <s v="E12000001"/>
    <s v="E06000003"/>
    <x v="8"/>
    <s v="Redcar and Cleveland Borough Council"/>
    <n v="1"/>
    <n v="1"/>
    <n v="0"/>
    <m/>
    <n v="0"/>
    <n v="1"/>
    <n v="0"/>
    <m/>
    <m/>
  </r>
  <r>
    <s v="E12000001"/>
    <s v="E08000023"/>
    <x v="8"/>
    <s v="South Tyneside Borough Council"/>
    <n v="1"/>
    <n v="1"/>
    <n v="0"/>
    <m/>
    <n v="0"/>
    <n v="1"/>
    <n v="0"/>
    <m/>
    <m/>
  </r>
  <r>
    <s v="E12000002"/>
    <s v="E07000028"/>
    <x v="3"/>
    <s v="Carlisle City Council"/>
    <n v="1"/>
    <n v="1"/>
    <n v="0"/>
    <m/>
    <n v="0"/>
    <n v="1"/>
    <n v="0"/>
    <m/>
    <m/>
  </r>
  <r>
    <s v="E12000002"/>
    <s v="E07000030"/>
    <x v="3"/>
    <s v="Eden District Council"/>
    <n v="1"/>
    <n v="1"/>
    <n v="0"/>
    <m/>
    <n v="0"/>
    <n v="1"/>
    <n v="0"/>
    <m/>
    <m/>
  </r>
  <r>
    <s v="E12000002"/>
    <s v="E07000124"/>
    <x v="3"/>
    <s v="Ribble Valley Borough Council"/>
    <n v="1"/>
    <n v="1"/>
    <n v="0"/>
    <m/>
    <n v="0"/>
    <n v="1"/>
    <n v="0"/>
    <m/>
    <m/>
  </r>
  <r>
    <s v="E12000002"/>
    <s v="E08000013"/>
    <x v="3"/>
    <s v="St Helens Borough Council"/>
    <n v="1"/>
    <n v="1"/>
    <n v="0"/>
    <m/>
    <n v="0"/>
    <n v="1"/>
    <n v="0"/>
    <m/>
    <m/>
  </r>
  <r>
    <s v="E12000002"/>
    <s v="E07000127"/>
    <x v="3"/>
    <s v="West Lancashire District Council"/>
    <n v="1"/>
    <n v="1"/>
    <n v="0"/>
    <m/>
    <n v="0"/>
    <n v="1"/>
    <n v="0"/>
    <m/>
    <m/>
  </r>
  <r>
    <s v="E12000003"/>
    <s v="E08000016"/>
    <x v="5"/>
    <s v="Barnsley Borough Council"/>
    <n v="1"/>
    <n v="1"/>
    <n v="0"/>
    <m/>
    <n v="1"/>
    <n v="1"/>
    <n v="0"/>
    <m/>
    <m/>
  </r>
  <r>
    <s v="E12000003"/>
    <s v="E06000013"/>
    <x v="5"/>
    <s v="North Lincolnshire Council"/>
    <n v="1"/>
    <n v="1"/>
    <n v="0"/>
    <m/>
    <n v="0"/>
    <n v="1"/>
    <n v="0"/>
    <m/>
    <m/>
  </r>
  <r>
    <s v="E12000004"/>
    <s v="E07000034"/>
    <x v="6"/>
    <s v="Chesterfield Borough Council"/>
    <n v="1"/>
    <n v="1"/>
    <n v="0"/>
    <m/>
    <n v="0"/>
    <n v="1"/>
    <n v="0"/>
    <m/>
    <m/>
  </r>
  <r>
    <s v="E12000004"/>
    <s v="E07000035"/>
    <x v="6"/>
    <s v="Derbyshire Dales District Council"/>
    <n v="1"/>
    <n v="1"/>
    <n v="0"/>
    <m/>
    <n v="0"/>
    <n v="1"/>
    <n v="0"/>
    <m/>
    <m/>
  </r>
  <r>
    <s v="E12000004"/>
    <s v="E07000137"/>
    <x v="6"/>
    <s v="East Lindsey District Council"/>
    <n v="1"/>
    <n v="1"/>
    <n v="0"/>
    <m/>
    <n v="0"/>
    <n v="1"/>
    <n v="0"/>
    <m/>
    <m/>
  </r>
  <r>
    <s v="E12000004"/>
    <s v="E07000152"/>
    <x v="6"/>
    <s v="East Northamptonshire District Council"/>
    <n v="1"/>
    <n v="1"/>
    <n v="0"/>
    <m/>
    <n v="0"/>
    <n v="1"/>
    <n v="0"/>
    <m/>
    <m/>
  </r>
  <r>
    <s v="E12000004"/>
    <s v="E07000132"/>
    <x v="6"/>
    <s v="Hinckley and Bosworth Borough Council"/>
    <n v="1"/>
    <n v="1"/>
    <n v="0"/>
    <m/>
    <n v="1"/>
    <n v="1"/>
    <n v="0"/>
    <m/>
    <m/>
  </r>
  <r>
    <s v="E12000004"/>
    <s v="E07000174"/>
    <x v="6"/>
    <s v="Mansfield District Council"/>
    <n v="1"/>
    <n v="1"/>
    <n v="0"/>
    <m/>
    <n v="0"/>
    <n v="1"/>
    <n v="0"/>
    <m/>
    <m/>
  </r>
  <r>
    <s v="E12000004"/>
    <s v="E07000139"/>
    <x v="6"/>
    <s v="North Kesteven District Council"/>
    <n v="1"/>
    <n v="1"/>
    <n v="0"/>
    <m/>
    <n v="0"/>
    <n v="1"/>
    <n v="0"/>
    <m/>
    <m/>
  </r>
  <r>
    <s v="E12000004"/>
    <s v="E07000134"/>
    <x v="6"/>
    <s v="North West Leicestershire District Council"/>
    <n v="1"/>
    <n v="1"/>
    <n v="0"/>
    <m/>
    <n v="0"/>
    <n v="1"/>
    <n v="0"/>
    <m/>
    <m/>
  </r>
  <r>
    <s v="E12000005"/>
    <s v="E07000239"/>
    <x v="7"/>
    <s v="Wyre Forest District Council"/>
    <n v="1"/>
    <n v="1"/>
    <n v="0"/>
    <m/>
    <n v="0"/>
    <n v="1"/>
    <n v="0"/>
    <m/>
    <m/>
  </r>
  <r>
    <s v="E12000006"/>
    <s v="E07000070"/>
    <x v="0"/>
    <s v="Chelmsford City Council"/>
    <n v="1"/>
    <n v="1"/>
    <n v="0"/>
    <m/>
    <n v="0"/>
    <n v="1"/>
    <n v="0"/>
    <m/>
    <m/>
  </r>
  <r>
    <s v="E12000006"/>
    <s v="E07000009"/>
    <x v="0"/>
    <s v="East Cambridgeshire District Council"/>
    <n v="1"/>
    <n v="1"/>
    <n v="0"/>
    <m/>
    <n v="0"/>
    <n v="1"/>
    <n v="0"/>
    <m/>
    <m/>
  </r>
  <r>
    <s v="E12000006"/>
    <s v="E07000010"/>
    <x v="0"/>
    <s v="Fenland District Council"/>
    <n v="1"/>
    <n v="1"/>
    <n v="0"/>
    <m/>
    <n v="0"/>
    <n v="1"/>
    <n v="0"/>
    <m/>
    <m/>
  </r>
  <r>
    <s v="E12000006"/>
    <s v="E07000074"/>
    <x v="0"/>
    <s v="Maldon District Council"/>
    <n v="1"/>
    <n v="1"/>
    <n v="0"/>
    <m/>
    <n v="0"/>
    <n v="1"/>
    <n v="0"/>
    <m/>
    <m/>
  </r>
  <r>
    <s v="E12000007"/>
    <s v="E09000005"/>
    <x v="1"/>
    <s v="Brent"/>
    <n v="1"/>
    <n v="1"/>
    <n v="0"/>
    <m/>
    <n v="0"/>
    <n v="1"/>
    <n v="0"/>
    <m/>
    <m/>
  </r>
  <r>
    <s v="E12000007"/>
    <s v="E09000006"/>
    <x v="1"/>
    <s v="Bromley"/>
    <n v="1"/>
    <n v="1"/>
    <n v="0"/>
    <m/>
    <n v="0"/>
    <n v="1"/>
    <n v="0"/>
    <m/>
    <m/>
  </r>
  <r>
    <s v="E12000007"/>
    <s v="E09000015"/>
    <x v="1"/>
    <s v="Harrow"/>
    <n v="1"/>
    <n v="1"/>
    <n v="0"/>
    <m/>
    <n v="0"/>
    <n v="1"/>
    <n v="0"/>
    <m/>
    <m/>
  </r>
  <r>
    <s v="E12000008"/>
    <s v="E07000087"/>
    <x v="4"/>
    <s v="Fareham Borough Council"/>
    <n v="1"/>
    <n v="1"/>
    <n v="0"/>
    <m/>
    <n v="0"/>
    <n v="1"/>
    <n v="0"/>
    <m/>
    <m/>
  </r>
  <r>
    <s v="E12000008"/>
    <s v="E06000035"/>
    <x v="4"/>
    <s v="Medway Council"/>
    <n v="1"/>
    <n v="1"/>
    <n v="0"/>
    <m/>
    <n v="0"/>
    <n v="1"/>
    <n v="0"/>
    <m/>
    <m/>
  </r>
  <r>
    <s v="E12000008"/>
    <s v="E07000211"/>
    <x v="4"/>
    <s v="Reigate &amp; Banstead Borough Council"/>
    <n v="1"/>
    <n v="1"/>
    <n v="0"/>
    <m/>
    <n v="0"/>
    <n v="1"/>
    <n v="0"/>
    <m/>
    <m/>
  </r>
  <r>
    <s v="E12000008"/>
    <s v="E06000041"/>
    <x v="4"/>
    <s v="Wokingham Borough Council"/>
    <n v="1"/>
    <n v="1"/>
    <n v="0"/>
    <m/>
    <n v="0"/>
    <n v="1"/>
    <n v="0"/>
    <m/>
    <m/>
  </r>
  <r>
    <s v="E12000009"/>
    <s v="E26000001"/>
    <x v="2"/>
    <s v="Dartmoor National Park Authority"/>
    <n v="1"/>
    <n v="1"/>
    <n v="0"/>
    <m/>
    <n v="0"/>
    <n v="1"/>
    <n v="0"/>
    <m/>
    <m/>
  </r>
  <r>
    <s v="E12000009"/>
    <s v="E26000002"/>
    <x v="2"/>
    <s v="Exmoor National Park Authority"/>
    <n v="1"/>
    <n v="1"/>
    <n v="0"/>
    <m/>
    <n v="0"/>
    <n v="1"/>
    <n v="0"/>
    <m/>
    <m/>
  </r>
  <r>
    <s v="E12000009"/>
    <s v="E06000024"/>
    <x v="2"/>
    <s v="North Somerset Council"/>
    <n v="1"/>
    <n v="1"/>
    <n v="0"/>
    <m/>
    <n v="1"/>
    <n v="1"/>
    <n v="0"/>
    <m/>
    <m/>
  </r>
  <r>
    <s v="E12000009"/>
    <s v="E07000188"/>
    <x v="2"/>
    <s v="Sedgemoor District Council"/>
    <n v="1"/>
    <n v="1"/>
    <n v="0"/>
    <m/>
    <n v="0"/>
    <n v="1"/>
    <n v="0"/>
    <m/>
    <m/>
  </r>
  <r>
    <s v="E12000009"/>
    <s v="E07000083"/>
    <x v="2"/>
    <s v="Tewkesbury Borough Council"/>
    <n v="1"/>
    <n v="1"/>
    <n v="0"/>
    <m/>
    <n v="0"/>
    <n v="1"/>
    <n v="0"/>
    <m/>
    <m/>
  </r>
  <r>
    <s v="E12000009"/>
    <s v="E07000046"/>
    <x v="2"/>
    <s v="Torridge District Council"/>
    <n v="1"/>
    <n v="1"/>
    <n v="0"/>
    <m/>
    <n v="0"/>
    <n v="0"/>
    <n v="-1"/>
    <m/>
    <m/>
  </r>
  <r>
    <s v="E12000003"/>
    <s v="E26000005"/>
    <x v="5"/>
    <s v="North Yorkshire Moors National Park Authority"/>
    <n v="1.2"/>
    <n v="1.2"/>
    <n v="0"/>
    <m/>
    <n v="0"/>
    <n v="1.2"/>
    <n v="0"/>
    <m/>
    <m/>
  </r>
  <r>
    <s v="E12000005"/>
    <s v="E08000027"/>
    <x v="7"/>
    <s v="Dudley Borough Council"/>
    <n v="1.5"/>
    <n v="1.5"/>
    <n v="0"/>
    <m/>
    <n v="1"/>
    <n v="1.5"/>
    <n v="0"/>
    <m/>
    <m/>
  </r>
  <r>
    <s v="E12000004"/>
    <s v="E07000033"/>
    <x v="6"/>
    <s v="Bolsover District Council"/>
    <n v="1.6"/>
    <n v="1.6"/>
    <n v="0"/>
    <m/>
    <n v="0"/>
    <n v="1.6"/>
    <n v="0"/>
    <m/>
    <m/>
  </r>
  <r>
    <s v="E12000004"/>
    <s v="E07000039"/>
    <x v="6"/>
    <s v="South Derbyshire District Council"/>
    <n v="1.8"/>
    <n v="1.8"/>
    <n v="0"/>
    <m/>
    <n v="0"/>
    <n v="1.8"/>
    <n v="0"/>
    <m/>
    <m/>
  </r>
  <r>
    <s v="E12000008"/>
    <s v="E07000091"/>
    <x v="4"/>
    <s v="New Forest District Council"/>
    <n v="1.8"/>
    <n v="1.8"/>
    <n v="0"/>
    <m/>
    <n v="0"/>
    <n v="1.8"/>
    <n v="0"/>
    <m/>
    <m/>
  </r>
  <r>
    <s v="E12000001"/>
    <s v="E08000037"/>
    <x v="8"/>
    <s v="Gateshead Borough Council"/>
    <n v="2"/>
    <n v="2"/>
    <n v="0"/>
    <m/>
    <n v="0"/>
    <n v="2"/>
    <n v="0"/>
    <m/>
    <m/>
  </r>
  <r>
    <s v="E12000003"/>
    <s v="E08000033"/>
    <x v="5"/>
    <s v="Calderdale Borough Council"/>
    <n v="2"/>
    <n v="2"/>
    <n v="0"/>
    <m/>
    <n v="0"/>
    <n v="2"/>
    <n v="0"/>
    <m/>
    <m/>
  </r>
  <r>
    <s v="E12000003"/>
    <s v="E08000017"/>
    <x v="5"/>
    <s v="Doncaster Borough Council"/>
    <n v="2"/>
    <n v="2"/>
    <n v="0"/>
    <m/>
    <n v="0"/>
    <n v="2"/>
    <n v="0"/>
    <m/>
    <m/>
  </r>
  <r>
    <s v="E12000003"/>
    <s v="E08000034"/>
    <x v="5"/>
    <s v="Kirklees Borough Council"/>
    <n v="2"/>
    <n v="2"/>
    <n v="0"/>
    <m/>
    <n v="0"/>
    <n v="3"/>
    <n v="1"/>
    <m/>
    <m/>
  </r>
  <r>
    <s v="E12000003"/>
    <s v="E08000036"/>
    <x v="5"/>
    <s v="Wakefield City Council"/>
    <n v="2"/>
    <n v="2"/>
    <n v="0"/>
    <m/>
    <n v="1"/>
    <n v="2"/>
    <n v="0"/>
    <m/>
    <m/>
  </r>
  <r>
    <s v="E12000004"/>
    <s v="E10000024"/>
    <x v="6"/>
    <s v="Nottinghamshire County Council"/>
    <n v="2"/>
    <n v="2"/>
    <n v="0"/>
    <m/>
    <n v="0"/>
    <n v="2"/>
    <n v="0"/>
    <m/>
    <m/>
  </r>
  <r>
    <s v="E12000005"/>
    <s v="E06000020"/>
    <x v="7"/>
    <s v="Telford and Wrekin Borough Council"/>
    <n v="2"/>
    <n v="2"/>
    <n v="0"/>
    <m/>
    <n v="0"/>
    <n v="2"/>
    <n v="0"/>
    <m/>
    <m/>
  </r>
  <r>
    <s v="E12000005"/>
    <s v="E08000031"/>
    <x v="7"/>
    <s v="Wolverhampton City Council"/>
    <n v="2"/>
    <n v="2"/>
    <n v="0"/>
    <m/>
    <n v="0"/>
    <n v="1"/>
    <n v="-1"/>
    <m/>
    <m/>
  </r>
  <r>
    <s v="E12000005"/>
    <s v="E07000237"/>
    <x v="7"/>
    <s v="Worcester City Council"/>
    <n v="2"/>
    <n v="2"/>
    <n v="0"/>
    <m/>
    <n v="0"/>
    <n v="2"/>
    <n v="0"/>
    <m/>
    <m/>
  </r>
  <r>
    <s v="E12000006"/>
    <s v="E07000072"/>
    <x v="0"/>
    <s v="Epping Forest District Council"/>
    <n v="2"/>
    <n v="2"/>
    <n v="0"/>
    <m/>
    <n v="0"/>
    <n v="2"/>
    <n v="0"/>
    <m/>
    <m/>
  </r>
  <r>
    <s v="E12000006"/>
    <s v="E07000145"/>
    <x v="0"/>
    <s v="Great Yarmouth Borough Council"/>
    <n v="2"/>
    <n v="2"/>
    <n v="0"/>
    <m/>
    <n v="1"/>
    <n v="2"/>
    <n v="0"/>
    <m/>
    <m/>
  </r>
  <r>
    <s v="E12000006"/>
    <s v="E07000202"/>
    <x v="0"/>
    <s v="Ipswich Borough Council"/>
    <n v="2"/>
    <n v="2"/>
    <n v="0"/>
    <m/>
    <n v="0"/>
    <n v="2"/>
    <n v="0"/>
    <m/>
    <m/>
  </r>
  <r>
    <s v="E12000006"/>
    <s v="E07000147"/>
    <x v="0"/>
    <s v="North Norfolk District Council"/>
    <n v="2"/>
    <n v="2"/>
    <n v="0"/>
    <m/>
    <n v="1"/>
    <n v="2"/>
    <n v="0"/>
    <m/>
    <m/>
  </r>
  <r>
    <s v="E12000006"/>
    <s v="E06000031"/>
    <x v="0"/>
    <s v="Peterborough City Council"/>
    <n v="2"/>
    <n v="2"/>
    <n v="0"/>
    <m/>
    <n v="0"/>
    <n v="2"/>
    <n v="0"/>
    <m/>
    <m/>
  </r>
  <r>
    <s v="E12000007"/>
    <s v="E09000003"/>
    <x v="1"/>
    <s v="Barnet"/>
    <n v="2"/>
    <n v="2"/>
    <n v="0"/>
    <m/>
    <n v="0"/>
    <n v="2"/>
    <n v="0"/>
    <m/>
    <m/>
  </r>
  <r>
    <s v="E12000007"/>
    <s v="E09000008"/>
    <x v="1"/>
    <s v="Croydon"/>
    <n v="2"/>
    <n v="2"/>
    <n v="0"/>
    <m/>
    <n v="0"/>
    <n v="2"/>
    <n v="0"/>
    <m/>
    <m/>
  </r>
  <r>
    <s v="E12000007"/>
    <s v="E09000011"/>
    <x v="1"/>
    <s v="Greenwich"/>
    <n v="2"/>
    <n v="2"/>
    <n v="0"/>
    <m/>
    <n v="0"/>
    <n v="2"/>
    <n v="0"/>
    <m/>
    <m/>
  </r>
  <r>
    <s v="E12000007"/>
    <s v="E09000014"/>
    <x v="1"/>
    <s v="Haringey"/>
    <n v="2"/>
    <n v="2"/>
    <n v="0"/>
    <m/>
    <n v="0"/>
    <n v="2"/>
    <n v="0"/>
    <m/>
    <m/>
  </r>
  <r>
    <s v="E12000007"/>
    <s v="E09000018"/>
    <x v="1"/>
    <s v="Hounslow"/>
    <n v="2"/>
    <n v="2"/>
    <n v="0"/>
    <m/>
    <n v="0"/>
    <n v="2"/>
    <n v="0"/>
    <m/>
    <m/>
  </r>
  <r>
    <s v="E12000007"/>
    <s v="E09000023"/>
    <x v="1"/>
    <s v="Lewisham"/>
    <n v="2"/>
    <n v="2"/>
    <n v="0"/>
    <m/>
    <n v="0"/>
    <n v="2"/>
    <n v="0"/>
    <m/>
    <m/>
  </r>
  <r>
    <s v="E12000008"/>
    <s v="E07000108"/>
    <x v="4"/>
    <s v="Dover District Council"/>
    <n v="2"/>
    <n v="2"/>
    <n v="0"/>
    <m/>
    <n v="0"/>
    <n v="2"/>
    <n v="0"/>
    <m/>
    <m/>
  </r>
  <r>
    <s v="E12000008"/>
    <s v="E07000227"/>
    <x v="4"/>
    <s v="Horsham District Council"/>
    <n v="2"/>
    <n v="2"/>
    <n v="0"/>
    <m/>
    <n v="0"/>
    <n v="2"/>
    <n v="0"/>
    <m/>
    <m/>
  </r>
  <r>
    <s v="E12000008"/>
    <s v="E07000113"/>
    <x v="4"/>
    <s v="Swale Borough Council"/>
    <n v="2"/>
    <n v="2"/>
    <n v="0"/>
    <m/>
    <n v="0"/>
    <n v="3"/>
    <n v="1"/>
    <m/>
    <m/>
  </r>
  <r>
    <s v="E12000008"/>
    <s v="E07000093"/>
    <x v="4"/>
    <s v="Test Valley Borough Council"/>
    <n v="2"/>
    <n v="2"/>
    <n v="0"/>
    <m/>
    <n v="0"/>
    <n v="2"/>
    <n v="0"/>
    <m/>
    <m/>
  </r>
  <r>
    <s v="E12000008"/>
    <s v="E07000065"/>
    <x v="4"/>
    <s v="Wealden District Council"/>
    <n v="2"/>
    <n v="2"/>
    <n v="0"/>
    <m/>
    <n v="0"/>
    <n v="2"/>
    <n v="0"/>
    <m/>
    <m/>
  </r>
  <r>
    <s v="E12000009"/>
    <s v="E06000023"/>
    <x v="2"/>
    <s v="Bristol City Council"/>
    <n v="2"/>
    <n v="2"/>
    <n v="0"/>
    <m/>
    <n v="0"/>
    <n v="2"/>
    <n v="0"/>
    <m/>
    <m/>
  </r>
  <r>
    <s v="E12000009"/>
    <s v="E07000081"/>
    <x v="2"/>
    <s v="Gloucester City Council"/>
    <n v="2"/>
    <n v="2"/>
    <n v="0"/>
    <m/>
    <n v="1"/>
    <n v="2"/>
    <n v="0"/>
    <m/>
    <m/>
  </r>
  <r>
    <s v="E12000008"/>
    <s v="E06000043"/>
    <x v="4"/>
    <s v="Brighton and Hove City Council"/>
    <n v="2.8"/>
    <n v="2.8"/>
    <n v="0"/>
    <m/>
    <n v="0"/>
    <n v="2.8"/>
    <n v="0"/>
    <m/>
    <m/>
  </r>
  <r>
    <s v="E12000002"/>
    <s v="E07000121"/>
    <x v="3"/>
    <s v="Lancaster City Council"/>
    <n v="3"/>
    <n v="3"/>
    <n v="0"/>
    <m/>
    <n v="0"/>
    <n v="2"/>
    <n v="-1"/>
    <m/>
    <m/>
  </r>
  <r>
    <s v="E12000004"/>
    <s v="E06000016"/>
    <x v="6"/>
    <s v="Leicester City Council"/>
    <n v="3"/>
    <n v="3"/>
    <n v="0"/>
    <m/>
    <n v="1"/>
    <n v="3"/>
    <n v="0"/>
    <m/>
    <m/>
  </r>
  <r>
    <s v="E12000005"/>
    <s v="E06000019"/>
    <x v="7"/>
    <s v="Herefordshire Council"/>
    <n v="3"/>
    <n v="3"/>
    <n v="0"/>
    <m/>
    <n v="0"/>
    <n v="3"/>
    <n v="0"/>
    <m/>
    <m/>
  </r>
  <r>
    <s v="E12000008"/>
    <s v="E06000042"/>
    <x v="4"/>
    <s v="Milton Keynes Council"/>
    <n v="3"/>
    <n v="3"/>
    <n v="0"/>
    <m/>
    <n v="0"/>
    <n v="3"/>
    <n v="0"/>
    <m/>
    <m/>
  </r>
  <r>
    <s v="E12000008"/>
    <s v="E06000040"/>
    <x v="4"/>
    <s v="Windsor and Maidenhead Borough Council"/>
    <n v="3"/>
    <n v="3"/>
    <n v="0"/>
    <m/>
    <n v="0"/>
    <n v="3"/>
    <n v="0"/>
    <m/>
    <m/>
  </r>
  <r>
    <s v="E12000009"/>
    <s v="E07000040"/>
    <x v="2"/>
    <s v="East Devon District Council"/>
    <n v="3"/>
    <n v="3"/>
    <n v="0"/>
    <m/>
    <n v="0"/>
    <n v="3"/>
    <n v="0"/>
    <m/>
    <m/>
  </r>
  <r>
    <s v="E12000001"/>
    <s v="E08000024"/>
    <x v="8"/>
    <s v="Sunderland City Council"/>
    <n v="3.8"/>
    <n v="3.8"/>
    <n v="0"/>
    <m/>
    <n v="1"/>
    <n v="3.8"/>
    <n v="0"/>
    <m/>
    <m/>
  </r>
  <r>
    <s v="E12000004"/>
    <s v="E07000151"/>
    <x v="6"/>
    <s v="Daventry District Council"/>
    <n v="4"/>
    <n v="4"/>
    <n v="0"/>
    <m/>
    <n v="0"/>
    <n v="4"/>
    <n v="0"/>
    <m/>
    <m/>
  </r>
  <r>
    <s v="E12000001"/>
    <s v="E06000047"/>
    <x v="8"/>
    <s v="Durham County Council"/>
    <n v="5"/>
    <n v="5"/>
    <n v="0"/>
    <m/>
    <n v="0"/>
    <n v="5"/>
    <n v="0"/>
    <m/>
    <m/>
  </r>
  <r>
    <s v="E12000009"/>
    <s v="E06000054"/>
    <x v="2"/>
    <s v="Wiltshire Council"/>
    <n v="7.6"/>
    <n v="7.6"/>
    <n v="0"/>
    <m/>
    <n v="0"/>
    <n v="7.6"/>
    <n v="0"/>
    <m/>
    <m/>
  </r>
  <r>
    <s v="E12000007"/>
    <s v="E09000033"/>
    <x v="1"/>
    <s v="Westminster"/>
    <n v="15"/>
    <n v="15"/>
    <n v="0"/>
    <m/>
    <n v="0"/>
    <n v="15"/>
    <n v="0"/>
    <m/>
    <m/>
  </r>
  <r>
    <s v="E12000005"/>
    <s v="E07000236"/>
    <x v="7"/>
    <s v="Redditch Borough Council"/>
    <n v="0"/>
    <s v="Shared: Bromsgrove"/>
    <n v="0"/>
    <s v="Did they have their own staff, since replaced by a shared provision?"/>
    <n v="0"/>
    <s v="Shared: Bromsgrove"/>
    <s v="-"/>
    <m/>
    <m/>
  </r>
  <r>
    <s v="E12000005"/>
    <s v="E07000199"/>
    <x v="7"/>
    <s v="Tamworth Borough Council"/>
    <n v="0.16"/>
    <n v="0.2"/>
    <n v="4.0000000000000008E-2"/>
    <m/>
    <n v="0"/>
    <n v="0.2"/>
    <n v="0"/>
    <m/>
    <m/>
  </r>
  <r>
    <s v="E12000008"/>
    <s v="E07000116"/>
    <x v="4"/>
    <s v="Tunbridge Wells Borough Council"/>
    <n v="1.65"/>
    <n v="1.7"/>
    <n v="5.0000000000000044E-2"/>
    <m/>
    <n v="0"/>
    <n v="1.7"/>
    <n v="0"/>
    <m/>
    <m/>
  </r>
  <r>
    <s v="E12000002"/>
    <s v="E07000119"/>
    <x v="3"/>
    <s v="Fylde Borough Council"/>
    <n v="0.91500000000000004"/>
    <n v="1"/>
    <n v="8.4999999999999964E-2"/>
    <m/>
    <n v="0"/>
    <n v="1"/>
    <n v="0"/>
    <m/>
    <m/>
  </r>
  <r>
    <s v="E12000007"/>
    <s v="E09000007"/>
    <x v="1"/>
    <s v="Camden"/>
    <n v="7.4"/>
    <n v="7.5"/>
    <n v="9.9999999999999645E-2"/>
    <m/>
    <n v="0"/>
    <n v="6.5"/>
    <n v="-1"/>
    <m/>
    <m/>
  </r>
  <r>
    <s v="E12000002"/>
    <s v="E06000009"/>
    <x v="3"/>
    <s v="Blackpool Council"/>
    <n v="1.1000000000000001"/>
    <n v="1.2"/>
    <n v="9.9999999999999867E-2"/>
    <m/>
    <n v="0"/>
    <n v="1.2"/>
    <n v="0"/>
    <m/>
    <m/>
  </r>
  <r>
    <s v="E12000004"/>
    <s v="E07000142"/>
    <x v="6"/>
    <s v="West Lindsey District Council"/>
    <n v="0.6"/>
    <n v="0.7"/>
    <n v="9.9999999999999978E-2"/>
    <m/>
    <n v="0"/>
    <n v="0.7"/>
    <n v="0"/>
    <m/>
    <m/>
  </r>
  <r>
    <s v="E12000008"/>
    <s v="E07000216"/>
    <x v="4"/>
    <s v="Waverley Borough Council"/>
    <n v="2.5"/>
    <n v="2.6"/>
    <n v="0.10000000000000009"/>
    <m/>
    <n v="0"/>
    <n v="2.4"/>
    <n v="-0.20000000000000018"/>
    <m/>
    <m/>
  </r>
  <r>
    <s v="E12000009"/>
    <s v="E07000080"/>
    <x v="2"/>
    <s v="Forest of Dean District Council"/>
    <n v="0.23"/>
    <n v="0.4"/>
    <n v="0.17"/>
    <m/>
    <n v="0"/>
    <n v="0.4"/>
    <n v="0"/>
    <m/>
    <m/>
  </r>
  <r>
    <s v="E12000009"/>
    <s v="E06000053"/>
    <x v="2"/>
    <s v="Isles of Scilly"/>
    <n v="0.02"/>
    <n v="0.2"/>
    <n v="0.18000000000000002"/>
    <m/>
    <n v="0"/>
    <n v="0.2"/>
    <n v="0"/>
    <m/>
    <m/>
  </r>
  <r>
    <s v="E12000004"/>
    <s v="E07000176"/>
    <x v="6"/>
    <s v="Rushcliffe Borough Council"/>
    <n v="0.8"/>
    <n v="1"/>
    <n v="0.19999999999999996"/>
    <m/>
    <n v="0"/>
    <n v="1"/>
    <n v="0"/>
    <m/>
    <m/>
  </r>
  <r>
    <s v="E12000008"/>
    <s v="E07000181"/>
    <x v="4"/>
    <s v="West Oxfordshire District Council"/>
    <n v="1.2"/>
    <n v="1.4"/>
    <n v="0.19999999999999996"/>
    <m/>
    <n v="0"/>
    <n v="1.4"/>
    <n v="0"/>
    <m/>
    <m/>
  </r>
  <r>
    <s v="E12000009"/>
    <s v="E07000082"/>
    <x v="2"/>
    <s v="Stroud District Council"/>
    <n v="1.8"/>
    <n v="2"/>
    <n v="0.19999999999999996"/>
    <m/>
    <n v="0"/>
    <n v="2"/>
    <n v="0"/>
    <m/>
    <m/>
  </r>
  <r>
    <s v="E12000002"/>
    <s v="E07000120"/>
    <x v="3"/>
    <s v="Hyndburn Borough Council"/>
    <n v="0.2"/>
    <n v="0.4"/>
    <n v="0.2"/>
    <m/>
    <n v="0"/>
    <n v="0.4"/>
    <n v="0"/>
    <m/>
    <m/>
  </r>
  <r>
    <s v="E12000008"/>
    <s v="E06000036"/>
    <x v="4"/>
    <s v="Bracknell Forest Borough Council"/>
    <n v="0.2"/>
    <n v="0.4"/>
    <n v="0.2"/>
    <m/>
    <n v="0"/>
    <n v="0.4"/>
    <n v="0"/>
    <m/>
    <m/>
  </r>
  <r>
    <s v="E12000004"/>
    <s v="E07000171"/>
    <x v="6"/>
    <s v="Bassetlaw District Council"/>
    <n v="2.8"/>
    <n v="3"/>
    <n v="0.20000000000000018"/>
    <m/>
    <n v="0"/>
    <n v="3"/>
    <n v="0"/>
    <m/>
    <m/>
  </r>
  <r>
    <s v="E12000002"/>
    <s v="E07000117"/>
    <x v="3"/>
    <s v="Burnley Borough Council"/>
    <n v="0.75"/>
    <n v="1"/>
    <n v="0.25"/>
    <m/>
    <n v="0"/>
    <n v="1"/>
    <n v="0"/>
    <m/>
    <m/>
  </r>
  <r>
    <s v="E12000002"/>
    <s v="E08000003"/>
    <x v="3"/>
    <s v="Manchester City Council"/>
    <n v="1.75"/>
    <n v="2"/>
    <n v="0.25"/>
    <m/>
    <n v="0"/>
    <n v="2"/>
    <n v="0"/>
    <m/>
    <m/>
  </r>
  <r>
    <s v="E12000004"/>
    <s v="E26000006"/>
    <x v="6"/>
    <s v="Peak District National Park Authority"/>
    <n v="2.2000000000000002"/>
    <n v="2.5"/>
    <n v="0.29999999999999982"/>
    <m/>
    <n v="0"/>
    <n v="2.5"/>
    <n v="0"/>
    <m/>
    <m/>
  </r>
  <r>
    <s v="E12000006"/>
    <s v="E26000007"/>
    <x v="0"/>
    <s v="Broads Authority"/>
    <n v="1.2"/>
    <n v="1.5"/>
    <n v="0.30000000000000004"/>
    <m/>
    <n v="0"/>
    <n v="1.5"/>
    <n v="0"/>
    <m/>
    <m/>
  </r>
  <r>
    <s v="E12000005"/>
    <s v="E07000194"/>
    <x v="7"/>
    <s v="Lichfield City Council"/>
    <n v="1.5"/>
    <n v="1.8"/>
    <n v="0.30000000000000004"/>
    <m/>
    <n v="0"/>
    <n v="1.8"/>
    <n v="0"/>
    <m/>
    <m/>
  </r>
  <r>
    <s v="E12000004"/>
    <s v="E07000156"/>
    <x v="6"/>
    <s v="Wellingborough Borough Council"/>
    <n v="1.7"/>
    <n v="2"/>
    <n v="0.30000000000000004"/>
    <m/>
    <n v="0"/>
    <n v="0"/>
    <n v="-2"/>
    <s v="Essex County Council (Place Services)"/>
    <m/>
  </r>
  <r>
    <s v="E12000008"/>
    <s v="E07000210"/>
    <x v="4"/>
    <s v="Mole Valley District Council"/>
    <n v="1.3"/>
    <n v="1.7"/>
    <n v="0.39999999999999991"/>
    <m/>
    <n v="0"/>
    <n v="1.7"/>
    <n v="0"/>
    <m/>
    <m/>
  </r>
  <r>
    <s v="E12000008"/>
    <s v="E07000085"/>
    <x v="4"/>
    <s v="East Hampshire District Council"/>
    <n v="2.6"/>
    <n v="3"/>
    <n v="0.39999999999999991"/>
    <m/>
    <n v="0"/>
    <n v="3"/>
    <n v="0"/>
    <m/>
    <m/>
  </r>
  <r>
    <s v="E12000008"/>
    <s v="E07000223"/>
    <x v="4"/>
    <s v="Adur District Council"/>
    <n v="0.1"/>
    <n v="0.5"/>
    <n v="0.4"/>
    <m/>
    <n v="0"/>
    <n v="0.5"/>
    <n v="0"/>
    <m/>
    <m/>
  </r>
  <r>
    <s v="E12000002"/>
    <s v="E07000029"/>
    <x v="3"/>
    <s v="Copeland Borough Council"/>
    <n v="0.6"/>
    <n v="1"/>
    <n v="0.4"/>
    <m/>
    <n v="0"/>
    <n v="1"/>
    <n v="0"/>
    <m/>
    <m/>
  </r>
  <r>
    <s v="E12000005"/>
    <s v="E07000218"/>
    <x v="7"/>
    <s v="North Warwickshire Borough Council"/>
    <n v="0.6"/>
    <n v="1"/>
    <n v="0.4"/>
    <m/>
    <n v="0"/>
    <n v="1"/>
    <n v="0"/>
    <m/>
    <m/>
  </r>
  <r>
    <s v="E12000006"/>
    <s v="E07000068"/>
    <x v="0"/>
    <s v="Brentwood Borough Council"/>
    <n v="0.6"/>
    <n v="1"/>
    <n v="0.4"/>
    <m/>
    <n v="0"/>
    <n v="1"/>
    <n v="0"/>
    <m/>
    <m/>
  </r>
  <r>
    <s v="E12000008"/>
    <s v="E07000228"/>
    <x v="4"/>
    <s v="Mid Sussex District Council"/>
    <n v="0.6"/>
    <n v="1"/>
    <n v="0.4"/>
    <m/>
    <n v="0"/>
    <n v="1"/>
    <n v="0"/>
    <m/>
    <m/>
  </r>
  <r>
    <s v="E12000004"/>
    <s v="E07000130"/>
    <x v="6"/>
    <s v="Charnwood Borough Council"/>
    <n v="1.55"/>
    <n v="2"/>
    <n v="0.44999999999999996"/>
    <m/>
    <n v="0"/>
    <n v="2"/>
    <n v="0"/>
    <m/>
    <m/>
  </r>
  <r>
    <s v="E12000002"/>
    <s v="E26000011"/>
    <x v="3"/>
    <s v="Lake District National Park Authority"/>
    <n v="0"/>
    <n v="0.5"/>
    <n v="0.5"/>
    <m/>
    <n v="0"/>
    <n v="0.5"/>
    <n v="0"/>
    <m/>
    <m/>
  </r>
  <r>
    <s v="E12000004"/>
    <s v="E07000140"/>
    <x v="6"/>
    <s v="South Holland District Council"/>
    <n v="0.5"/>
    <n v="1"/>
    <n v="0.5"/>
    <m/>
    <n v="0"/>
    <n v="1"/>
    <n v="0"/>
    <m/>
    <m/>
  </r>
  <r>
    <s v="E12000002"/>
    <s v="E08000010"/>
    <x v="3"/>
    <s v="Wigan Borough Council"/>
    <n v="1"/>
    <n v="1.5"/>
    <n v="0.5"/>
    <m/>
    <n v="0"/>
    <n v="1.5"/>
    <n v="0"/>
    <m/>
    <m/>
  </r>
  <r>
    <s v="E12000004"/>
    <s v="E07000131"/>
    <x v="6"/>
    <s v="Harborough District Council"/>
    <n v="1"/>
    <n v="1.5"/>
    <n v="0.5"/>
    <m/>
    <n v="0"/>
    <n v="1.5"/>
    <n v="0"/>
    <m/>
    <m/>
  </r>
  <r>
    <s v="E12000009"/>
    <s v="E07000042"/>
    <x v="2"/>
    <s v="Mid Devon District Council"/>
    <n v="1.5"/>
    <n v="2"/>
    <n v="0.5"/>
    <m/>
    <n v="0"/>
    <n v="2"/>
    <n v="0"/>
    <m/>
    <m/>
  </r>
  <r>
    <s v="E12000007"/>
    <s v="E09000012"/>
    <x v="1"/>
    <s v="Hackney"/>
    <n v="2"/>
    <n v="2.5"/>
    <n v="0.5"/>
    <m/>
    <n v="0"/>
    <n v="2.5"/>
    <n v="0"/>
    <m/>
    <m/>
  </r>
  <r>
    <s v="E12000004"/>
    <s v="E10000007"/>
    <x v="6"/>
    <s v="Derbyshire County Council"/>
    <n v="2.5"/>
    <n v="3"/>
    <n v="0.5"/>
    <m/>
    <n v="0"/>
    <n v="3"/>
    <n v="0"/>
    <m/>
    <m/>
  </r>
  <r>
    <s v="E12000008"/>
    <s v="E07000178"/>
    <x v="4"/>
    <s v="Oxford City Council"/>
    <n v="2.5"/>
    <n v="3"/>
    <n v="0.5"/>
    <m/>
    <n v="0"/>
    <n v="3"/>
    <n v="0"/>
    <m/>
    <m/>
  </r>
  <r>
    <s v="E12000008"/>
    <s v="E07000084"/>
    <x v="4"/>
    <s v="Basingstoke &amp; Deane Borough Council"/>
    <n v="3.5"/>
    <n v="4"/>
    <n v="0.5"/>
    <m/>
    <n v="0"/>
    <n v="4"/>
    <n v="0"/>
    <m/>
    <m/>
  </r>
  <r>
    <s v="E12000008"/>
    <s v="E07000110"/>
    <x v="4"/>
    <s v="Maidstone Borough Council"/>
    <n v="1"/>
    <n v="1.5999999999999999"/>
    <n v="0.59999999999999987"/>
    <m/>
    <n v="0"/>
    <n v="1.5999999999999999"/>
    <n v="0"/>
    <m/>
    <m/>
  </r>
  <r>
    <s v="E12000004"/>
    <s v="E07000133"/>
    <x v="6"/>
    <s v="Melton Borough Council"/>
    <n v="0.4"/>
    <n v="1"/>
    <n v="0.6"/>
    <m/>
    <n v="0"/>
    <n v="1"/>
    <n v="0"/>
    <m/>
    <m/>
  </r>
  <r>
    <s v="E12000005"/>
    <s v="E08000030"/>
    <x v="7"/>
    <s v="Walsall Borough Council"/>
    <n v="0.4"/>
    <n v="1"/>
    <n v="0.6"/>
    <m/>
    <n v="0"/>
    <n v="1"/>
    <n v="0"/>
    <m/>
    <m/>
  </r>
  <r>
    <s v="E12000004"/>
    <s v="E07000175"/>
    <x v="6"/>
    <s v="Newark &amp; Sherwood District Council"/>
    <n v="1.9"/>
    <n v="2.5"/>
    <n v="0.60000000000000009"/>
    <m/>
    <n v="1"/>
    <n v="2.5"/>
    <n v="0"/>
    <m/>
    <m/>
  </r>
  <r>
    <s v="E12000003"/>
    <s v="E06000014"/>
    <x v="5"/>
    <s v="City of York Council"/>
    <n v="2"/>
    <n v="2.6"/>
    <n v="0.60000000000000009"/>
    <m/>
    <n v="0"/>
    <n v="2.6"/>
    <n v="0"/>
    <m/>
    <m/>
  </r>
  <r>
    <s v="E12000005"/>
    <s v="E07000197"/>
    <x v="7"/>
    <s v="Stafford Borough Council"/>
    <n v="0.4"/>
    <n v="1.02"/>
    <n v="0.62"/>
    <m/>
    <n v="0"/>
    <n v="0.71"/>
    <n v="-0.31000000000000005"/>
    <m/>
    <m/>
  </r>
  <r>
    <s v="E12000008"/>
    <s v="E10000016"/>
    <x v="4"/>
    <s v="Kent County Council"/>
    <n v="0.3"/>
    <n v="1"/>
    <n v="0.7"/>
    <m/>
    <n v="0"/>
    <n v="1"/>
    <n v="0"/>
    <m/>
    <m/>
  </r>
  <r>
    <s v="E12000002"/>
    <s v="E07000128"/>
    <x v="3"/>
    <s v="Wyre Borough Council"/>
    <n v="0.1"/>
    <n v="0.8"/>
    <n v="0.70000000000000007"/>
    <m/>
    <n v="0"/>
    <n v="0.8"/>
    <n v="0"/>
    <m/>
    <m/>
  </r>
  <r>
    <s v="E12000009"/>
    <s v="E06000025"/>
    <x v="2"/>
    <s v="South Gloucestershire Council"/>
    <n v="2.2999999999999998"/>
    <n v="3"/>
    <n v="0.70000000000000018"/>
    <m/>
    <n v="0"/>
    <n v="3"/>
    <n v="0"/>
    <m/>
    <m/>
  </r>
  <r>
    <s v="E12000002"/>
    <s v="E08000009"/>
    <x v="3"/>
    <s v="Trafford Borough Council"/>
    <n v="0.01"/>
    <n v="0.8"/>
    <n v="0.79"/>
    <m/>
    <n v="0"/>
    <n v="0.8"/>
    <n v="0"/>
    <m/>
    <m/>
  </r>
  <r>
    <s v="E12000006"/>
    <s v="E07000071"/>
    <x v="0"/>
    <s v="Colchester Borough Council"/>
    <n v="2.2000000000000002"/>
    <n v="3"/>
    <n v="0.79999999999999982"/>
    <m/>
    <n v="0"/>
    <n v="3"/>
    <n v="0"/>
    <m/>
    <m/>
  </r>
  <r>
    <s v="E12000004"/>
    <s v="E06000017"/>
    <x v="6"/>
    <s v="Rutland County Council"/>
    <n v="0.2"/>
    <n v="1"/>
    <n v="0.8"/>
    <m/>
    <n v="0"/>
    <n v="1"/>
    <n v="0"/>
    <m/>
    <m/>
  </r>
  <r>
    <s v="E12000009"/>
    <s v="E07000044"/>
    <x v="2"/>
    <s v="South Hams District Council"/>
    <n v="1.2"/>
    <n v="2"/>
    <n v="0.8"/>
    <m/>
    <n v="0"/>
    <n v="2"/>
    <n v="0"/>
    <m/>
    <m/>
  </r>
  <r>
    <s v="E12000008"/>
    <s v="E07000212"/>
    <x v="4"/>
    <s v="Runnymede Borough Council"/>
    <n v="0.15"/>
    <n v="1"/>
    <n v="0.85"/>
    <m/>
    <n v="0"/>
    <n v="1"/>
    <n v="0"/>
    <m/>
    <m/>
  </r>
  <r>
    <s v="E12000002"/>
    <s v="E08000001"/>
    <x v="3"/>
    <s v="Bolton Borough Council"/>
    <n v="0.05"/>
    <n v="1"/>
    <n v="0.95"/>
    <m/>
    <n v="0"/>
    <n v="1"/>
    <n v="0"/>
    <m/>
    <m/>
  </r>
  <r>
    <s v="E12000002"/>
    <s v="E06000007"/>
    <x v="3"/>
    <s v="Warrington Borough Council"/>
    <n v="0"/>
    <n v="1"/>
    <n v="1"/>
    <m/>
    <n v="0"/>
    <n v="1"/>
    <n v="0"/>
    <m/>
    <m/>
  </r>
  <r>
    <s v="E12000003"/>
    <s v="E07000169"/>
    <x v="5"/>
    <s v="Selby District Council"/>
    <n v="0"/>
    <n v="1"/>
    <n v="1"/>
    <m/>
    <n v="1"/>
    <n v="1"/>
    <n v="0"/>
    <m/>
    <m/>
  </r>
  <r>
    <s v="E12000004"/>
    <s v="E07000153"/>
    <x v="6"/>
    <s v="Kettering Borough Council"/>
    <n v="0"/>
    <n v="1"/>
    <n v="1"/>
    <m/>
    <n v="1"/>
    <n v="1"/>
    <n v="0"/>
    <m/>
    <m/>
  </r>
  <r>
    <s v="E12000008"/>
    <s v="E06000045"/>
    <x v="4"/>
    <s v="Southampton City Council"/>
    <n v="0"/>
    <n v="1"/>
    <n v="1"/>
    <m/>
    <n v="0"/>
    <n v="1"/>
    <n v="0"/>
    <m/>
    <m/>
  </r>
  <r>
    <s v="E12000005"/>
    <s v="E08000029"/>
    <x v="7"/>
    <s v="Solihull Borough Council"/>
    <n v="1"/>
    <n v="2"/>
    <n v="1"/>
    <m/>
    <n v="0"/>
    <n v="2"/>
    <n v="0"/>
    <m/>
    <m/>
  </r>
  <r>
    <s v="E12000007"/>
    <s v="E09000025"/>
    <x v="1"/>
    <s v="Newham"/>
    <n v="1"/>
    <n v="2"/>
    <n v="1"/>
    <m/>
    <n v="0"/>
    <n v="2"/>
    <n v="0"/>
    <m/>
    <m/>
  </r>
  <r>
    <s v="E12000008"/>
    <s v="E26000009"/>
    <x v="4"/>
    <s v="New Forest National Park Authority"/>
    <n v="1"/>
    <n v="2"/>
    <n v="1"/>
    <m/>
    <n v="0"/>
    <n v="2"/>
    <n v="0"/>
    <m/>
    <m/>
  </r>
  <r>
    <s v="E12000002"/>
    <s v="E08000014"/>
    <x v="3"/>
    <s v="Sefton Borough Council"/>
    <n v="3"/>
    <n v="4"/>
    <n v="1"/>
    <m/>
    <n v="0"/>
    <n v="3"/>
    <n v="-1"/>
    <m/>
    <m/>
  </r>
  <r>
    <s v="E12000007"/>
    <s v="E09000028"/>
    <x v="1"/>
    <s v="Southwark"/>
    <n v="5"/>
    <n v="6"/>
    <n v="1"/>
    <m/>
    <n v="1"/>
    <n v="6"/>
    <n v="0"/>
    <m/>
    <m/>
  </r>
  <r>
    <s v="E12000008"/>
    <s v="E07000105"/>
    <x v="4"/>
    <s v="Ashford Borough Council"/>
    <n v="0.5"/>
    <n v="1.6"/>
    <n v="1.1000000000000001"/>
    <m/>
    <n v="0"/>
    <n v="1.6"/>
    <n v="0"/>
    <m/>
    <m/>
  </r>
  <r>
    <s v="E12000008"/>
    <s v="E07000062"/>
    <x v="4"/>
    <s v="Hastings Borough Council"/>
    <n v="0.85"/>
    <n v="2"/>
    <n v="1.1499999999999999"/>
    <m/>
    <n v="1"/>
    <n v="2"/>
    <n v="0"/>
    <m/>
    <m/>
  </r>
  <r>
    <s v="E12000006"/>
    <s v="E07000096"/>
    <x v="0"/>
    <s v="Dacorum Borough Council"/>
    <n v="1.8"/>
    <n v="3"/>
    <n v="1.2"/>
    <m/>
    <n v="0"/>
    <n v="3"/>
    <n v="0"/>
    <m/>
    <m/>
  </r>
  <r>
    <s v="E12000003"/>
    <s v="E08000035"/>
    <x v="5"/>
    <s v="Leeds City Council"/>
    <n v="3.2"/>
    <n v="4.4000000000000004"/>
    <n v="1.2000000000000002"/>
    <m/>
    <n v="1"/>
    <n v="4"/>
    <n v="-0.40000000000000036"/>
    <m/>
    <m/>
  </r>
  <r>
    <s v="E12000008"/>
    <s v="E07000061"/>
    <x v="4"/>
    <s v="Eastbourne Borough Council"/>
    <n v="0.6"/>
    <n v="2"/>
    <n v="1.4"/>
    <m/>
    <n v="0"/>
    <n v="2"/>
    <n v="0"/>
    <m/>
    <m/>
  </r>
  <r>
    <s v="E12000002"/>
    <s v="E06000049"/>
    <x v="3"/>
    <s v="Cheshire East Council"/>
    <n v="3.6"/>
    <n v="5"/>
    <n v="1.4"/>
    <m/>
    <n v="0"/>
    <n v="5"/>
    <n v="0"/>
    <m/>
    <m/>
  </r>
  <r>
    <s v="E12000008"/>
    <s v="E07000089"/>
    <x v="4"/>
    <s v="Hart District Council"/>
    <n v="0.2"/>
    <n v="1.6"/>
    <n v="1.4000000000000001"/>
    <m/>
    <n v="0"/>
    <n v="1.6"/>
    <n v="0"/>
    <m/>
    <m/>
  </r>
  <r>
    <s v="E12000008"/>
    <s v="E07000063"/>
    <x v="4"/>
    <s v="Lewes District Council"/>
    <n v="0.4"/>
    <n v="2"/>
    <n v="1.6"/>
    <m/>
    <n v="0"/>
    <n v="2"/>
    <n v="0"/>
    <m/>
    <m/>
  </r>
  <r>
    <s v="E12000008"/>
    <s v="E10000030"/>
    <x v="4"/>
    <s v="Surrey County Council"/>
    <n v="0.4"/>
    <n v="2"/>
    <n v="1.6"/>
    <m/>
    <n v="0"/>
    <n v="2"/>
    <n v="0"/>
    <m/>
    <m/>
  </r>
  <r>
    <s v="E12000008"/>
    <s v="E07000180"/>
    <x v="4"/>
    <s v="Vale of White Horse District Council"/>
    <n v="1.4"/>
    <n v="3"/>
    <n v="1.6"/>
    <m/>
    <n v="0"/>
    <n v="3"/>
    <n v="0"/>
    <m/>
    <m/>
  </r>
  <r>
    <s v="E12000008"/>
    <s v="E07000111"/>
    <x v="4"/>
    <s v="Sevenoaks District Council"/>
    <n v="2.4"/>
    <n v="4"/>
    <n v="1.6"/>
    <m/>
    <n v="0"/>
    <n v="4"/>
    <n v="0"/>
    <m/>
    <m/>
  </r>
  <r>
    <s v="E12000007"/>
    <s v="E09000032"/>
    <x v="1"/>
    <s v="Wandsworth"/>
    <n v="3.2"/>
    <n v="5"/>
    <n v="1.7999999999999998"/>
    <m/>
    <n v="0"/>
    <n v="5"/>
    <n v="0"/>
    <m/>
    <m/>
  </r>
  <r>
    <s v="E12000008"/>
    <s v="E07000106"/>
    <x v="4"/>
    <s v="Canterbury City Council"/>
    <n v="0.6"/>
    <n v="2.6"/>
    <n v="2"/>
    <m/>
    <n v="0"/>
    <n v="2.6"/>
    <n v="0"/>
    <m/>
    <m/>
  </r>
  <r>
    <s v="E12000006"/>
    <s v="E07000144"/>
    <x v="0"/>
    <s v="Broadland District Council"/>
    <n v="1"/>
    <n v="3"/>
    <n v="2"/>
    <m/>
    <n v="0"/>
    <n v="3.5"/>
    <n v="0.5"/>
    <m/>
    <m/>
  </r>
  <r>
    <s v="E12000006"/>
    <s v="E07000203"/>
    <x v="0"/>
    <s v="Mid Suffolk District Council"/>
    <n v="2"/>
    <n v="5.7"/>
    <n v="3.7"/>
    <m/>
    <n v="0"/>
    <n v="4.7"/>
    <n v="-1"/>
    <m/>
    <m/>
  </r>
  <r>
    <s v="E12000006"/>
    <s v="E10000012"/>
    <x v="0"/>
    <s v="Essex County Council"/>
    <n v="1.6"/>
    <n v="9"/>
    <n v="7.4"/>
    <m/>
    <n v="0"/>
    <n v="9.5"/>
    <n v="0.5"/>
    <m/>
    <m/>
  </r>
  <r>
    <s v="E12000002"/>
    <s v="E07000027"/>
    <x v="3"/>
    <s v="Barrow-in-Furness Borough Council"/>
    <n v="0.1"/>
    <s v="Not provided"/>
    <s v="-"/>
    <m/>
    <n v="0"/>
    <s v="Not provided"/>
    <s v="-"/>
    <m/>
    <m/>
  </r>
  <r>
    <s v="E12000002"/>
    <s v="E06000008"/>
    <x v="3"/>
    <s v="Blackburn with Darwen Borough Council"/>
    <n v="0.4"/>
    <s v="Not provided"/>
    <s v="-"/>
    <m/>
    <n v="0"/>
    <s v="Not provided"/>
    <s v="-"/>
    <m/>
    <m/>
  </r>
  <r>
    <s v="E12000002"/>
    <s v="E08000002"/>
    <x v="3"/>
    <s v="Bury Borough Council"/>
    <n v="0.3"/>
    <s v="Not provided"/>
    <s v="-"/>
    <m/>
    <n v="0"/>
    <s v="Not provided"/>
    <s v="-"/>
    <m/>
    <m/>
  </r>
  <r>
    <s v="E12000002"/>
    <s v="E07000118"/>
    <x v="3"/>
    <s v="Chorley Borough Council"/>
    <n v="1"/>
    <s v="Not provided"/>
    <s v="-"/>
    <m/>
    <n v="0"/>
    <s v="Not provided"/>
    <s v="-"/>
    <m/>
    <m/>
  </r>
  <r>
    <s v="E12000002"/>
    <s v="E07000123"/>
    <x v="3"/>
    <s v="Preston City Council"/>
    <n v="0.8"/>
    <s v="Not provided"/>
    <s v="-"/>
    <m/>
    <n v="0"/>
    <s v="Not provided"/>
    <s v="-"/>
    <m/>
    <m/>
  </r>
  <r>
    <s v="E12000003"/>
    <s v="E06000011"/>
    <x v="5"/>
    <s v="East Riding of Yorkshire Council"/>
    <n v="2"/>
    <s v="Not provided"/>
    <s v="-"/>
    <m/>
    <n v="0"/>
    <s v="Not provided"/>
    <s v="-"/>
    <m/>
    <m/>
  </r>
  <r>
    <s v="E12000003"/>
    <s v="E06000010"/>
    <x v="5"/>
    <s v="Hull City Council"/>
    <n v="4.8"/>
    <s v="Not provided"/>
    <s v="-"/>
    <m/>
    <n v="0"/>
    <s v="Not provided"/>
    <s v="-"/>
    <m/>
    <m/>
  </r>
  <r>
    <s v="E12000003"/>
    <s v="E07000166"/>
    <x v="5"/>
    <s v="Richmondshire District Council"/>
    <n v="0.5"/>
    <s v="Not provided"/>
    <s v="-"/>
    <m/>
    <n v="0"/>
    <s v="Not provided"/>
    <s v="-"/>
    <m/>
    <m/>
  </r>
  <r>
    <s v="E12000003"/>
    <s v="E08000018"/>
    <x v="5"/>
    <s v="Rotherham Borough Council"/>
    <n v="1.3"/>
    <s v="Not provided"/>
    <s v="-"/>
    <m/>
    <n v="0"/>
    <s v="Not provided"/>
    <s v="-"/>
    <m/>
    <m/>
  </r>
  <r>
    <s v="E12000003"/>
    <s v="E07000167"/>
    <x v="5"/>
    <s v="Ryedale District Council"/>
    <n v="0.6"/>
    <s v="Not provided"/>
    <s v="-"/>
    <m/>
    <n v="0"/>
    <s v="Not provided"/>
    <s v="-"/>
    <m/>
    <m/>
  </r>
  <r>
    <s v="E12000003"/>
    <s v="E07000168"/>
    <x v="5"/>
    <s v="Scarborough Borough Council"/>
    <n v="1"/>
    <s v="Not provided"/>
    <s v="-"/>
    <m/>
    <n v="0"/>
    <s v="Not provided"/>
    <s v="-"/>
    <m/>
    <m/>
  </r>
  <r>
    <s v="E12000003"/>
    <s v="E26000012"/>
    <x v="5"/>
    <s v="Yorkshire Dales National Park Authority"/>
    <n v="1.9"/>
    <s v="Not provided"/>
    <s v="-"/>
    <m/>
    <n v="0"/>
    <s v="Not provided"/>
    <s v="-"/>
    <m/>
    <m/>
  </r>
  <r>
    <s v="E12000004"/>
    <s v="E07000138"/>
    <x v="6"/>
    <s v="Lincoln City Council"/>
    <n v="1"/>
    <s v="Not provided"/>
    <s v="-"/>
    <m/>
    <n v="0"/>
    <s v="Not provided"/>
    <s v="-"/>
    <m/>
    <m/>
  </r>
  <r>
    <s v="E12000004"/>
    <s v="E07000141"/>
    <x v="6"/>
    <s v="South Kesteven District Council"/>
    <n v="1.45"/>
    <s v="Not provided"/>
    <s v="-"/>
    <m/>
    <n v="0"/>
    <s v="Not provided"/>
    <s v="-"/>
    <m/>
    <m/>
  </r>
  <r>
    <s v="E12000005"/>
    <s v="E07000221"/>
    <x v="7"/>
    <s v="Stratford on Avon District Council"/>
    <n v="2.7"/>
    <s v="Not provided"/>
    <s v="-"/>
    <m/>
    <n v="0"/>
    <s v="Not provided"/>
    <s v="-"/>
    <m/>
    <m/>
  </r>
  <r>
    <s v="E12000005"/>
    <s v="E07000238"/>
    <x v="7"/>
    <s v="Wychavon District Council"/>
    <n v="2.6"/>
    <s v="Not provided"/>
    <s v="-"/>
    <m/>
    <n v="0"/>
    <s v="Not provided"/>
    <s v="-"/>
    <m/>
    <m/>
  </r>
  <r>
    <s v="E12000006"/>
    <s v="E07000143"/>
    <x v="0"/>
    <s v="Breckland District Council"/>
    <n v="0.9"/>
    <s v="Not provided"/>
    <s v="-"/>
    <m/>
    <n v="0"/>
    <s v="Not provided"/>
    <s v="-"/>
    <m/>
    <m/>
  </r>
  <r>
    <s v="E12000006"/>
    <s v="E07000008"/>
    <x v="0"/>
    <s v="Cambridge City Council"/>
    <n v="3.2"/>
    <s v="Not provided"/>
    <s v="-"/>
    <m/>
    <n v="0"/>
    <s v="Not provided"/>
    <s v="-"/>
    <m/>
    <m/>
  </r>
  <r>
    <s v="E12000006"/>
    <s v="E06000032"/>
    <x v="0"/>
    <s v="Luton Borough Council"/>
    <n v="1"/>
    <s v="Not provided"/>
    <s v="-"/>
    <m/>
    <n v="0"/>
    <s v="Not provided"/>
    <s v="-"/>
    <m/>
    <m/>
  </r>
  <r>
    <s v="E12000006"/>
    <s v="E07000099"/>
    <x v="0"/>
    <s v="North Hertfordshire District Council"/>
    <n v="1"/>
    <s v="Not provided"/>
    <s v="-"/>
    <m/>
    <n v="0"/>
    <s v="Not provided"/>
    <s v="-"/>
    <m/>
    <m/>
  </r>
  <r>
    <s v="E12000006"/>
    <s v="E07000012"/>
    <x v="0"/>
    <s v="South Cambridgeshire District Council"/>
    <n v="2.1"/>
    <s v="Not provided"/>
    <s v="-"/>
    <m/>
    <n v="0"/>
    <s v="Not provided"/>
    <s v="-"/>
    <m/>
    <m/>
  </r>
  <r>
    <s v="E12000006"/>
    <s v="E07000103"/>
    <x v="0"/>
    <s v="Watford Borough Council"/>
    <n v="1"/>
    <s v="Not provided"/>
    <s v="-"/>
    <m/>
    <n v="0"/>
    <s v="Not provided"/>
    <s v="-"/>
    <m/>
    <m/>
  </r>
  <r>
    <s v="E12000007"/>
    <s v="E09000004"/>
    <x v="1"/>
    <s v="Bexley"/>
    <n v="0.4"/>
    <s v="Not provided"/>
    <s v="-"/>
    <m/>
    <n v="0"/>
    <s v="Not provided"/>
    <s v="-"/>
    <m/>
    <m/>
  </r>
  <r>
    <s v="E12000007"/>
    <s v="E09000001"/>
    <x v="1"/>
    <s v="City of London"/>
    <n v="7"/>
    <s v="Not provided"/>
    <s v="-"/>
    <m/>
    <n v="0"/>
    <s v="Not provided"/>
    <s v="-"/>
    <m/>
    <m/>
  </r>
  <r>
    <s v="E12000007"/>
    <s v="E09000009"/>
    <x v="1"/>
    <s v="Ealing"/>
    <n v="0.4"/>
    <s v="Not provided"/>
    <s v="-"/>
    <m/>
    <n v="0"/>
    <s v="Not provided"/>
    <s v="-"/>
    <m/>
    <m/>
  </r>
  <r>
    <s v="E12000007"/>
    <s v="E09000013"/>
    <x v="1"/>
    <s v="Hammersmith and Fulham"/>
    <n v="2.0499999999999998"/>
    <s v="Not provided"/>
    <s v="-"/>
    <m/>
    <n v="0"/>
    <s v="Not provided"/>
    <s v="-"/>
    <m/>
    <m/>
  </r>
  <r>
    <s v="E12000008"/>
    <s v="E07000208"/>
    <x v="4"/>
    <s v="Epsom &amp; Ewell Borough Council"/>
    <n v="0.3"/>
    <s v="Not provided"/>
    <s v="-"/>
    <m/>
    <n v="0"/>
    <s v="Not provided"/>
    <s v="-"/>
    <m/>
    <m/>
  </r>
  <r>
    <s v="E12000008"/>
    <s v="E07000088"/>
    <x v="4"/>
    <s v="Gosport Borough Council"/>
    <n v="1.5"/>
    <s v="Not provided"/>
    <s v="-"/>
    <m/>
    <n v="0"/>
    <s v="Not provided"/>
    <s v="-"/>
    <m/>
    <m/>
  </r>
  <r>
    <s v="E12000008"/>
    <s v="E06000038"/>
    <x v="4"/>
    <s v="Reading Borough Council"/>
    <n v="0.3"/>
    <s v="Not provided"/>
    <s v="-"/>
    <m/>
    <n v="0"/>
    <s v="Not provided"/>
    <s v="-"/>
    <m/>
    <m/>
  </r>
  <r>
    <s v="E12000008"/>
    <s v="E06000039"/>
    <x v="4"/>
    <s v="Slough Borough Council"/>
    <n v="0"/>
    <s v="Not provided"/>
    <s v="-"/>
    <m/>
    <n v="0"/>
    <s v="Not provided"/>
    <s v="-"/>
    <m/>
    <m/>
  </r>
  <r>
    <s v="E12000008"/>
    <s v="E26000010"/>
    <x v="4"/>
    <s v="South Downs National Park Authority"/>
    <n v="3"/>
    <s v="Not provided"/>
    <s v="-"/>
    <m/>
    <n v="0"/>
    <s v="Not provided"/>
    <s v="-"/>
    <m/>
    <m/>
  </r>
  <r>
    <s v="E12000008"/>
    <s v="E07000114"/>
    <x v="4"/>
    <s v="Thanet District Council"/>
    <n v="2"/>
    <s v="Not provided"/>
    <s v="-"/>
    <m/>
    <n v="0"/>
    <s v="Not provided"/>
    <s v="-"/>
    <m/>
    <m/>
  </r>
  <r>
    <s v="E12000008"/>
    <s v="E07000115"/>
    <x v="4"/>
    <s v="Tonbridge &amp; Malling Borough Council"/>
    <n v="0.4"/>
    <s v="Not provided"/>
    <s v="-"/>
    <m/>
    <n v="0"/>
    <s v="Not provided"/>
    <s v="-"/>
    <m/>
    <m/>
  </r>
  <r>
    <s v="E12000009"/>
    <s v="E07000189"/>
    <x v="2"/>
    <s v="South Somerset District Council"/>
    <n v="2.2000000000000002"/>
    <s v="Not provided"/>
    <s v="-"/>
    <m/>
    <n v="0"/>
    <s v="Not provided"/>
    <s v="-"/>
    <m/>
    <m/>
  </r>
  <r>
    <s v="E12000005"/>
    <s v="E07000235"/>
    <x v="7"/>
    <s v="Malvern Hills District Council"/>
    <n v="2"/>
    <s v="Shared: Wychavon"/>
    <s v="-"/>
    <s v="No change, but shared now?"/>
    <n v="0"/>
    <s v="Shared: Wychavon"/>
    <s v="-"/>
    <m/>
    <m/>
  </r>
  <r>
    <s v="E12000009"/>
    <s v="E07000246"/>
    <x v="2"/>
    <s v="Somerset West and Taunton Council"/>
    <s v="-"/>
    <n v="1"/>
    <s v="Newly formed authority since 2018"/>
    <m/>
    <n v="0"/>
    <n v="1"/>
    <n v="0"/>
    <m/>
    <m/>
  </r>
  <r>
    <s v="E12000006"/>
    <s v="E07000245"/>
    <x v="0"/>
    <s v="West Suffolk Council"/>
    <s v="-"/>
    <n v="2"/>
    <s v="Newly formed authority since 2018"/>
    <m/>
    <n v="0"/>
    <n v="2"/>
    <n v="0"/>
    <m/>
    <m/>
  </r>
  <r>
    <s v="E12000006"/>
    <s v="E07000244"/>
    <x v="0"/>
    <s v="East Suffolk Council"/>
    <s v="-"/>
    <n v="4"/>
    <s v="Newly formed authority since 2018"/>
    <m/>
    <n v="0"/>
    <n v="3"/>
    <n v="-1"/>
    <m/>
    <m/>
  </r>
  <r>
    <s v="E12000009"/>
    <s v="E06000058"/>
    <x v="2"/>
    <s v="Bournemouth, Christchurch and Poole Council"/>
    <s v="-"/>
    <n v="4"/>
    <s v="Newly formed authority since 2018"/>
    <m/>
    <n v="1"/>
    <n v="4"/>
    <n v="0"/>
    <m/>
    <m/>
  </r>
  <r>
    <s v="E12000008"/>
    <s v="E06000060"/>
    <x v="4"/>
    <s v="Buckinghamshire Council"/>
    <s v="-"/>
    <n v="7"/>
    <s v="Newly formed authority since 2018"/>
    <m/>
    <n v="0"/>
    <n v="7"/>
    <n v="0"/>
    <m/>
    <m/>
  </r>
  <r>
    <s v="E12000009"/>
    <s v="E06000059"/>
    <x v="2"/>
    <s v="Dorset Council"/>
    <s v="-"/>
    <n v="8"/>
    <s v="Newly formed authority since 2018"/>
    <m/>
    <n v="0"/>
    <n v="8"/>
    <n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s v="E12000001"/>
    <s v="E06000005"/>
    <x v="0"/>
    <s v="Darlington Borough Council"/>
    <s v="Advised by Durham County Council"/>
    <n v="0"/>
    <n v="0"/>
    <n v="0"/>
    <s v="Durham County Council"/>
    <n v="0"/>
    <n v="0"/>
    <n v="0"/>
    <s v="Durham County Council"/>
  </r>
  <r>
    <s v="E12000001"/>
    <s v="E06000047"/>
    <x v="0"/>
    <s v="Durham County Council"/>
    <n v="3"/>
    <n v="4.5"/>
    <n v="1.5"/>
    <n v="1"/>
    <s v="-"/>
    <n v="4.5"/>
    <n v="0"/>
    <n v="1"/>
    <s v="-"/>
  </r>
  <r>
    <s v="E12000001"/>
    <s v="E08000037"/>
    <x v="0"/>
    <s v="Gateshead Borough Council"/>
    <s v="Advised by Tyne and Wear Specialist Conservation Team, Newcastle"/>
    <n v="0"/>
    <n v="0"/>
    <n v="0"/>
    <s v="Tyne and Wear Archaeology Service (Newcastle City Council)"/>
    <n v="0"/>
    <n v="0"/>
    <n v="0"/>
    <s v="Tyne and Wear Archaeology Service (Newcastle City Council)"/>
  </r>
  <r>
    <s v="E12000001"/>
    <s v="E06000001"/>
    <x v="0"/>
    <s v="Hartlepool Borough Council"/>
    <s v="Advised by Tees Archaeology"/>
    <n v="0"/>
    <n v="0"/>
    <n v="0"/>
    <s v="Tees Archaeology"/>
    <n v="0"/>
    <n v="0"/>
    <n v="0"/>
    <s v="Tees Archaeology"/>
  </r>
  <r>
    <s v="E12000001"/>
    <s v="E06000002"/>
    <x v="0"/>
    <s v="Middlesbrough Borough Council"/>
    <s v="Consultant"/>
    <n v="0"/>
    <n v="0"/>
    <n v="0"/>
    <s v="Consultant"/>
    <n v="0"/>
    <n v="0"/>
    <n v="0"/>
    <s v="Consultant"/>
  </r>
  <r>
    <s v="E12000001"/>
    <s v="E08000021"/>
    <x v="0"/>
    <s v="Newcastle Upon Tyne City Council"/>
    <n v="1.5"/>
    <n v="3"/>
    <n v="1.5"/>
    <n v="0.5"/>
    <s v="-"/>
    <n v="3.5"/>
    <n v="0.5"/>
    <n v="1"/>
    <s v="-"/>
  </r>
  <r>
    <s v="E12000001"/>
    <s v="E08000022"/>
    <x v="0"/>
    <s v="North Tyneside Borough Council"/>
    <s v="Advised by Tyne and Wear Specialist Conservation Team, Newcastle"/>
    <n v="0"/>
    <n v="0"/>
    <n v="0"/>
    <s v="Tyne and Wear Archaeology Service (Newcastle City Council)"/>
    <n v="0"/>
    <n v="0"/>
    <n v="0"/>
    <s v="Tyne and Wear Archaeology Service (Newcastle City Council)"/>
  </r>
  <r>
    <s v="E12000001"/>
    <s v="E06000057"/>
    <x v="0"/>
    <s v="Northumberland County Council"/>
    <n v="3"/>
    <n v="3"/>
    <n v="0"/>
    <n v="1"/>
    <s v="-"/>
    <n v="3"/>
    <n v="0"/>
    <n v="1"/>
    <s v="-"/>
  </r>
  <r>
    <s v="E12000001"/>
    <s v="E26000004"/>
    <x v="0"/>
    <s v="Northumberland National Park Authority"/>
    <n v="1"/>
    <n v="1"/>
    <n v="0"/>
    <n v="0"/>
    <s v="-"/>
    <n v="1"/>
    <n v="0"/>
    <n v="0"/>
    <s v="-"/>
  </r>
  <r>
    <s v="E12000001"/>
    <s v="E06000003"/>
    <x v="0"/>
    <s v="Redcar and Cleveland Borough Council"/>
    <s v="Consultant"/>
    <n v="0.1"/>
    <n v="0.1"/>
    <n v="0.1"/>
    <s v="-"/>
    <n v="0.1"/>
    <n v="0"/>
    <n v="0.1"/>
    <s v="-"/>
  </r>
  <r>
    <s v="E12000001"/>
    <s v="E08000023"/>
    <x v="0"/>
    <s v="South Tyneside Borough Council"/>
    <s v="Advised by Tyne and Wear Specialist Conservation Team, Newcastle"/>
    <n v="0"/>
    <n v="0"/>
    <n v="0"/>
    <s v="Tyne and Wear Archaeology Service (Newcastle City Council)"/>
    <n v="0"/>
    <n v="0"/>
    <n v="0"/>
    <s v="Tyne and Wear Archaeology Service (Newcastle City Council)"/>
  </r>
  <r>
    <s v="E12000001"/>
    <s v="E06000004"/>
    <x v="0"/>
    <s v="Stockton-on-Tees Borough Council"/>
    <s v="Advised by Tees Archaeology"/>
    <n v="0"/>
    <n v="0"/>
    <n v="0"/>
    <s v="Tees Archaeology"/>
    <n v="0"/>
    <n v="0"/>
    <n v="0"/>
    <s v="Tees Archaeology"/>
  </r>
  <r>
    <s v="E12000001"/>
    <s v="E08000024"/>
    <x v="0"/>
    <s v="Sunderland City Council"/>
    <s v="Advised by Tyne and Wear Specialist Conservation Team, Newcastle"/>
    <n v="0"/>
    <n v="0"/>
    <n v="0"/>
    <s v="Tyne and Wear Archaeology Service (Newcastle City Council)"/>
    <n v="0"/>
    <n v="0"/>
    <n v="0"/>
    <s v="Tyne and Wear Archaeology Service (Newcastle City Council)"/>
  </r>
  <r>
    <s v="E12000001"/>
    <s v="-"/>
    <x v="0"/>
    <s v="Tees Archaeology"/>
    <s v="-"/>
    <n v="2.1"/>
    <s v="-"/>
    <n v="0.5"/>
    <s v="-"/>
    <n v="2.1"/>
    <n v="0"/>
    <n v="0.5"/>
    <s v="-"/>
  </r>
  <r>
    <s v="E12000002"/>
    <s v="E07000026"/>
    <x v="1"/>
    <s v="Allerdale District Council"/>
    <s v="Advised by Cumbria County Council"/>
    <n v="0"/>
    <n v="0"/>
    <n v="0"/>
    <s v="Cumbria County Council"/>
    <n v="0"/>
    <n v="0"/>
    <n v="0"/>
    <s v="Cumbria County Council"/>
  </r>
  <r>
    <s v="E12000002"/>
    <s v="E07000027"/>
    <x v="1"/>
    <s v="Barrow-in-Furness Borough Council"/>
    <s v="Advised by Cumbria County Council"/>
    <n v="0"/>
    <n v="0"/>
    <n v="0"/>
    <s v="Cumbria County Council"/>
    <n v="0"/>
    <n v="0"/>
    <n v="0"/>
    <s v="Cumbria County Council"/>
  </r>
  <r>
    <s v="E12000002"/>
    <s v="E06000008"/>
    <x v="1"/>
    <s v="Blackburn with Darwen Borough Council"/>
    <s v="Currently advised by Lancashire Archaeological Advisory Service"/>
    <n v="0"/>
    <n v="0"/>
    <n v="0"/>
    <s v="Lancashire County Council"/>
    <n v="0"/>
    <n v="0"/>
    <n v="0"/>
    <s v="Lancashire County Council"/>
  </r>
  <r>
    <s v="E12000002"/>
    <s v="E06000009"/>
    <x v="1"/>
    <s v="Blackpool Council"/>
    <s v="Currently advised by Lancashire Archaeological Advisory Service"/>
    <n v="0"/>
    <n v="0"/>
    <n v="0"/>
    <s v="Lancashire County Council"/>
    <n v="0"/>
    <n v="0"/>
    <n v="0"/>
    <s v="Lancashire County Council"/>
  </r>
  <r>
    <s v="E12000002"/>
    <s v="E08000001"/>
    <x v="1"/>
    <s v="Bolton Borough Council"/>
    <s v="Advised by Greater Manchester"/>
    <n v="0"/>
    <n v="0"/>
    <n v="0"/>
    <s v="Greater Manchester Archaeological Advisory Service"/>
    <n v="0"/>
    <n v="0"/>
    <n v="0"/>
    <s v="Greater Manchester Archaeological Advisory Service"/>
  </r>
  <r>
    <s v="E12000002"/>
    <s v="E07000117"/>
    <x v="1"/>
    <s v="Burnley Borough Council"/>
    <s v="Currently advised by Lancashire Archaeological Advisory Service"/>
    <n v="0"/>
    <n v="0"/>
    <n v="0"/>
    <s v="Lancashire County Council"/>
    <n v="0"/>
    <n v="0"/>
    <n v="0"/>
    <s v="Lancashire County Council"/>
  </r>
  <r>
    <s v="E12000002"/>
    <s v="E08000002"/>
    <x v="1"/>
    <s v="Bury Borough Council"/>
    <s v="Advised by Greater Manchester"/>
    <n v="0"/>
    <n v="0"/>
    <n v="0"/>
    <s v="Greater Manchester Archaeological Advisory Service"/>
    <n v="0"/>
    <n v="0"/>
    <n v="0"/>
    <s v="Greater Manchester Archaeological Advisory Service"/>
  </r>
  <r>
    <s v="E12000002"/>
    <s v="E07000028"/>
    <x v="1"/>
    <s v="Carlisle City Council"/>
    <s v="Advised by Cumbria County Council"/>
    <n v="0"/>
    <n v="0"/>
    <n v="0"/>
    <s v="Cumbria County Council"/>
    <n v="0"/>
    <n v="0"/>
    <n v="0"/>
    <s v="Cumbria County Council"/>
  </r>
  <r>
    <s v="E12000002"/>
    <s v="-"/>
    <x v="1"/>
    <s v="Cheshire Archaeology Planning Advisory Service"/>
    <s v="-"/>
    <n v="4"/>
    <s v="-"/>
    <n v="2"/>
    <s v="-"/>
    <n v="4"/>
    <n v="0"/>
    <n v="2"/>
    <s v="-"/>
  </r>
  <r>
    <s v="E12000002"/>
    <s v="E06000049"/>
    <x v="1"/>
    <s v="Cheshire East Council"/>
    <s v="Advised by Cheshire Archaeology Planning Advisory Service"/>
    <n v="0"/>
    <n v="0"/>
    <n v="0"/>
    <s v="Cheshire Archaeology Planning Advisory Service"/>
    <n v="0"/>
    <n v="0"/>
    <n v="0"/>
    <s v="Cheshire Archaeology Planning Advisory Service"/>
  </r>
  <r>
    <s v="E12000002"/>
    <s v="E06000050"/>
    <x v="1"/>
    <s v="Cheshire West and Chester Council"/>
    <s v="Advised by Cheshire Archaeology Planning Advisory Service"/>
    <n v="0"/>
    <n v="0"/>
    <n v="0"/>
    <s v="Cheshire Archaeology Planning Advisory Service"/>
    <n v="0"/>
    <n v="0"/>
    <n v="0"/>
    <s v="Cheshire Archaeology Planning Advisory Service"/>
  </r>
  <r>
    <s v="E12000002"/>
    <s v="E07000118"/>
    <x v="1"/>
    <s v="Chorley Borough Council"/>
    <s v="Currently advised by Lancashire Archaeological Advisory Service"/>
    <n v="0"/>
    <n v="0"/>
    <n v="0"/>
    <s v="Lancashire County Council"/>
    <n v="0"/>
    <n v="0"/>
    <n v="0"/>
    <s v="Lancashire County Council"/>
  </r>
  <r>
    <s v="E12000002"/>
    <s v="E07000029"/>
    <x v="1"/>
    <s v="Copeland Borough Council"/>
    <s v="Advised by Cumbria County Council"/>
    <n v="0"/>
    <n v="0"/>
    <n v="0"/>
    <s v="Cumbria County Council"/>
    <n v="0"/>
    <n v="0"/>
    <n v="0"/>
    <s v="Cumbria County Council"/>
  </r>
  <r>
    <s v="E12000002"/>
    <s v="E10000006"/>
    <x v="1"/>
    <s v="Cumbria County Council"/>
    <n v="1.5"/>
    <n v="1.5"/>
    <n v="0"/>
    <n v="0.5"/>
    <s v="-"/>
    <n v="1.5"/>
    <n v="0"/>
    <n v="0.5"/>
    <s v="-"/>
  </r>
  <r>
    <s v="E12000002"/>
    <s v="E07000030"/>
    <x v="1"/>
    <s v="Eden District Council"/>
    <s v="Advised by Cumbria County Council"/>
    <n v="0"/>
    <n v="0"/>
    <n v="0"/>
    <s v="Cumbria County Council"/>
    <n v="0"/>
    <n v="0"/>
    <n v="0"/>
    <s v="Cumbria County Council"/>
  </r>
  <r>
    <s v="E12000002"/>
    <s v="E07000119"/>
    <x v="1"/>
    <s v="Fylde Borough Council"/>
    <s v="Currently advised by Lancashire Archaeological Advisory Service"/>
    <n v="0"/>
    <n v="0"/>
    <n v="0"/>
    <s v="Lancashire County Council"/>
    <n v="0"/>
    <n v="0"/>
    <n v="0"/>
    <s v="Lancashire County Council"/>
  </r>
  <r>
    <s v="E12000002"/>
    <s v="-"/>
    <x v="1"/>
    <s v="Greater Manchester Archaeological Advisory Service"/>
    <s v="-"/>
    <n v="3"/>
    <s v="-"/>
    <n v="1"/>
    <s v="-"/>
    <n v="3"/>
    <n v="0"/>
    <n v="1"/>
    <s v="-"/>
  </r>
  <r>
    <s v="E12000002"/>
    <s v="E06000006"/>
    <x v="1"/>
    <s v="Halton Borough Council"/>
    <s v="Advised by Cheshire Archaeology Planning Advisory Service"/>
    <n v="0"/>
    <n v="0"/>
    <n v="0"/>
    <s v="Cheshire Archaeology Planning Advisory Service"/>
    <n v="0"/>
    <n v="0"/>
    <n v="0"/>
    <s v="Cheshire Archaeology Planning Advisory Service"/>
  </r>
  <r>
    <s v="E12000002"/>
    <s v="E07000120"/>
    <x v="1"/>
    <s v="Hyndburn Borough Council"/>
    <s v="Currently advised by Lancashire Archaeological Advisory Service"/>
    <n v="0"/>
    <n v="0"/>
    <n v="0"/>
    <s v="Lancashire County Council"/>
    <n v="0"/>
    <n v="0"/>
    <n v="0"/>
    <s v="Lancashire County Council"/>
  </r>
  <r>
    <s v="E12000002"/>
    <s v="E08000011"/>
    <x v="1"/>
    <s v="Knowsley Borough Council"/>
    <s v="Merseyside Environmental Advisory Service"/>
    <n v="0"/>
    <n v="0"/>
    <n v="0"/>
    <s v="Merseyside Environmental Advisory Service"/>
    <n v="0"/>
    <n v="0"/>
    <n v="0"/>
    <s v="Merseyside Environmental Advisory Service"/>
  </r>
  <r>
    <s v="E12000002"/>
    <s v="E26000011"/>
    <x v="1"/>
    <s v="Lake District National Park Authority"/>
    <n v="0.6"/>
    <n v="1.1000000000000001"/>
    <n v="0.50000000000000011"/>
    <n v="0"/>
    <s v="-"/>
    <n v="0.6"/>
    <n v="-0.50000000000000011"/>
    <n v="0"/>
    <s v="-"/>
  </r>
  <r>
    <s v="E12000002"/>
    <s v="E10000017"/>
    <x v="1"/>
    <s v="Lancashire County Council"/>
    <n v="1"/>
    <n v="2.6"/>
    <n v="1.6"/>
    <n v="0.6"/>
    <s v="-"/>
    <n v="2.6"/>
    <n v="0"/>
    <n v="0.6"/>
    <s v="-"/>
  </r>
  <r>
    <s v="E12000002"/>
    <s v="E07000121"/>
    <x v="1"/>
    <s v="Lancaster City Council"/>
    <s v="Currently advised by Lancashire Archaeological Advisory Service"/>
    <n v="0"/>
    <n v="0"/>
    <n v="0"/>
    <s v="Lancashire County Council"/>
    <n v="0"/>
    <n v="0"/>
    <n v="0"/>
    <s v="Lancashire County Council"/>
  </r>
  <r>
    <s v="E12000002"/>
    <s v="E08000012"/>
    <x v="1"/>
    <s v="Liverpool City Council"/>
    <s v="Merseyside Environmental Advisory Service"/>
    <n v="0"/>
    <n v="0"/>
    <n v="0"/>
    <s v="Merseyside Environmental Advisory Service"/>
    <n v="0"/>
    <n v="0"/>
    <n v="0"/>
    <s v="Merseyside Environmental Advisory Service"/>
  </r>
  <r>
    <s v="E12000002"/>
    <s v="E08000003"/>
    <x v="1"/>
    <s v="Manchester City Council"/>
    <n v="3"/>
    <n v="0"/>
    <n v="-3"/>
    <n v="0"/>
    <s v="Greater Manchester Archaeological Advisory Service"/>
    <n v="0"/>
    <n v="0"/>
    <n v="0"/>
    <s v="Greater Manchester Archaeological Advisory Service"/>
  </r>
  <r>
    <s v="E12000002"/>
    <s v="-"/>
    <x v="1"/>
    <s v="Merseyside Environmental Advisory Service"/>
    <s v="-"/>
    <n v="2"/>
    <s v="-"/>
    <n v="1"/>
    <s v="-"/>
    <n v="2"/>
    <n v="0"/>
    <n v="1"/>
    <s v="-"/>
  </r>
  <r>
    <s v="E12000002"/>
    <s v="E08000004"/>
    <x v="1"/>
    <s v="Oldham Borough Council"/>
    <s v="Advised by Greater Manchester"/>
    <n v="0"/>
    <n v="0"/>
    <n v="0"/>
    <s v="Greater Manchester Archaeological Advisory Service"/>
    <n v="0"/>
    <n v="0"/>
    <n v="0"/>
    <s v="Greater Manchester Archaeological Advisory Service"/>
  </r>
  <r>
    <s v="E12000002"/>
    <s v="E07000122"/>
    <x v="1"/>
    <s v="Pendle Borough Council"/>
    <s v="Currently advised by Lancashire Archaeological Advisory Service"/>
    <n v="0"/>
    <n v="0"/>
    <n v="0"/>
    <s v="None"/>
    <n v="0"/>
    <n v="0"/>
    <n v="0"/>
    <s v="None"/>
  </r>
  <r>
    <s v="E12000002"/>
    <s v="E07000123"/>
    <x v="1"/>
    <s v="Preston City Council"/>
    <s v="Currently advised by Lancashire Archaeological Advisory Service"/>
    <n v="0"/>
    <n v="0"/>
    <n v="0"/>
    <s v="Lancashire County Council"/>
    <n v="0"/>
    <n v="0"/>
    <n v="0"/>
    <s v="Lancashire County Council"/>
  </r>
  <r>
    <s v="E12000002"/>
    <s v="E07000124"/>
    <x v="1"/>
    <s v="Ribble Valley Borough Council"/>
    <s v="Currently advised by Lancashire Archaeological Advisory Service"/>
    <n v="0"/>
    <n v="0"/>
    <n v="0"/>
    <s v="Lancashire County Council"/>
    <n v="0"/>
    <n v="0"/>
    <n v="0"/>
    <s v="Lancashire County Council"/>
  </r>
  <r>
    <s v="E12000002"/>
    <s v="E08000005"/>
    <x v="1"/>
    <s v="Rochdale Borough Council"/>
    <s v="Advised by Greater Manchester"/>
    <n v="0"/>
    <n v="0"/>
    <n v="0"/>
    <s v="Greater Manchester Archaeological Advisory Service"/>
    <n v="0"/>
    <n v="0"/>
    <n v="0"/>
    <s v="Greater Manchester Archaeological Advisory Service"/>
  </r>
  <r>
    <s v="E12000002"/>
    <s v="E07000125"/>
    <x v="1"/>
    <s v="Rossendale Borough Council"/>
    <s v="Currently advised by Lancashire Archaeological Advisory Service"/>
    <n v="0"/>
    <n v="0"/>
    <n v="0"/>
    <s v="Lancashire County Council"/>
    <n v="0"/>
    <n v="0"/>
    <n v="0"/>
    <s v="Lancashire County Council"/>
  </r>
  <r>
    <s v="E12000002"/>
    <s v="E08000006"/>
    <x v="1"/>
    <s v="Salford City Council"/>
    <s v="Advised by Greater Manchester"/>
    <n v="0"/>
    <n v="0"/>
    <n v="0"/>
    <s v="Greater Manchester Archaeological Advisory Service"/>
    <n v="0"/>
    <n v="0"/>
    <n v="0"/>
    <s v="Greater Manchester Archaeological Advisory Service"/>
  </r>
  <r>
    <s v="E12000002"/>
    <s v="E08000014"/>
    <x v="1"/>
    <s v="Sefton Borough Council"/>
    <s v="Merseyside Environmental Advisory Service"/>
    <n v="0"/>
    <n v="0"/>
    <n v="0"/>
    <s v="Merseyside Environmental Advisory Service"/>
    <n v="0"/>
    <n v="0"/>
    <n v="0"/>
    <s v="Merseyside Environmental Advisory Service"/>
  </r>
  <r>
    <s v="E12000002"/>
    <s v="E07000031"/>
    <x v="1"/>
    <s v="South Lakeland District Council"/>
    <s v="Advised by Cumbria County Council"/>
    <n v="0"/>
    <n v="0"/>
    <n v="0"/>
    <s v="Cumbria County Council"/>
    <n v="0"/>
    <n v="0"/>
    <n v="0"/>
    <s v="Cumbria County Council"/>
  </r>
  <r>
    <s v="E12000002"/>
    <s v="E07000126"/>
    <x v="1"/>
    <s v="South Ribble Borough Council"/>
    <s v="Currently advised by Lancashire Archaeological Advisory Service"/>
    <n v="0"/>
    <n v="0"/>
    <n v="0"/>
    <s v="Lancashire County Council"/>
    <n v="0"/>
    <n v="0"/>
    <n v="0"/>
    <s v="Lancashire County Council"/>
  </r>
  <r>
    <s v="E12000002"/>
    <s v="E08000013"/>
    <x v="1"/>
    <s v="St Helens Borough Council"/>
    <s v="Merseyside Environmental Advisory Service"/>
    <n v="0"/>
    <n v="0"/>
    <n v="0"/>
    <s v="Merseyside Environmental Advisory Service"/>
    <n v="0"/>
    <n v="0"/>
    <n v="0"/>
    <s v="Merseyside Environmental Advisory Service"/>
  </r>
  <r>
    <s v="E12000002"/>
    <s v="E08000007"/>
    <x v="1"/>
    <s v="Stockport Borough Council"/>
    <s v="Advised by Greater Manchester"/>
    <n v="0"/>
    <n v="0"/>
    <n v="0"/>
    <s v="Greater Manchester Archaeological Advisory Service"/>
    <n v="0"/>
    <n v="0"/>
    <n v="0"/>
    <s v="Greater Manchester Archaeological Advisory Service"/>
  </r>
  <r>
    <s v="E12000002"/>
    <s v="E08000008"/>
    <x v="1"/>
    <s v="Tameside Borough Council"/>
    <s v="Advised by Greater Manchester"/>
    <n v="0"/>
    <n v="0"/>
    <n v="0"/>
    <s v="Greater Manchester Archaeological Advisory Service"/>
    <n v="0"/>
    <n v="0"/>
    <n v="0"/>
    <s v="Greater Manchester Archaeological Advisory Service"/>
  </r>
  <r>
    <s v="E12000002"/>
    <s v="E08000009"/>
    <x v="1"/>
    <s v="Trafford Borough Council"/>
    <s v="Advised by Greater Manchester"/>
    <n v="0"/>
    <n v="0"/>
    <n v="0"/>
    <s v="Greater Manchester Archaeological Advisory Service"/>
    <n v="0"/>
    <n v="0"/>
    <n v="0"/>
    <s v="Greater Manchester Archaeological Advisory Service"/>
  </r>
  <r>
    <s v="E12000002"/>
    <s v="E06000007"/>
    <x v="1"/>
    <s v="Warrington Borough Council"/>
    <s v="Advised by Cheshire Archaeology Planning Advisory Service"/>
    <n v="0"/>
    <n v="0"/>
    <n v="0"/>
    <s v="Cheshire Archaeology Planning Advisory Service"/>
    <n v="0"/>
    <n v="0"/>
    <n v="0"/>
    <s v="Cheshire Archaeology Planning Advisory Service"/>
  </r>
  <r>
    <s v="E12000002"/>
    <s v="E07000127"/>
    <x v="1"/>
    <s v="West Lancashire District Council"/>
    <s v="Currently advised by Lancashire Archaeological Advisory Service"/>
    <n v="0"/>
    <n v="0"/>
    <n v="0"/>
    <s v="Lancashire County Council"/>
    <n v="0"/>
    <n v="0"/>
    <n v="0"/>
    <s v="Lancashire County Council"/>
  </r>
  <r>
    <s v="E12000002"/>
    <s v="E08000010"/>
    <x v="1"/>
    <s v="Wigan Borough Council"/>
    <s v="Advised by Greater Manchester"/>
    <n v="0"/>
    <n v="0"/>
    <n v="0"/>
    <s v="Greater Manchester Archaeological Advisory Service"/>
    <n v="0"/>
    <n v="0"/>
    <n v="0"/>
    <s v="Greater Manchester Archaeological Advisory Service"/>
  </r>
  <r>
    <s v="E12000002"/>
    <s v="E08000015"/>
    <x v="1"/>
    <s v="Wirral Borough Council"/>
    <s v="Merseyside Environmental Advisory Service"/>
    <n v="0"/>
    <n v="0"/>
    <n v="0"/>
    <s v="Merseyside Environmental Advisory Service"/>
    <n v="0"/>
    <n v="0"/>
    <n v="0"/>
    <s v="Merseyside Environmental Advisory Service"/>
  </r>
  <r>
    <s v="E12000002"/>
    <s v="E07000128"/>
    <x v="1"/>
    <s v="Wyre Borough Council"/>
    <s v="Currently advised by Lancashire Archaeological Advisory Service"/>
    <n v="0"/>
    <n v="0"/>
    <n v="0"/>
    <s v="Lancashire County Council"/>
    <n v="0"/>
    <n v="0"/>
    <n v="0"/>
    <s v="Lancashire County Council"/>
  </r>
  <r>
    <s v="E12000003"/>
    <s v="E08000016"/>
    <x v="2"/>
    <s v="Barnsley Borough Council"/>
    <s v="Advised by South Yorkshire Archaeology Service"/>
    <n v="0"/>
    <n v="0"/>
    <n v="0"/>
    <s v="South Yorkshire Archaeology Service"/>
    <n v="0"/>
    <n v="0"/>
    <n v="0"/>
    <s v="South Yorkshire Archaeology Service"/>
  </r>
  <r>
    <s v="E12000003"/>
    <s v="E08000032"/>
    <x v="2"/>
    <s v="Bradford City Council"/>
    <s v="Advised by West Yorkshire"/>
    <n v="0"/>
    <n v="0"/>
    <n v="0"/>
    <s v="West Yorkshire Archaeology Advisory Service"/>
    <n v="0"/>
    <n v="0"/>
    <n v="0"/>
    <s v="West Yorkshire Archaeology Advisory Service"/>
  </r>
  <r>
    <s v="E12000003"/>
    <s v="E08000033"/>
    <x v="2"/>
    <s v="Calderdale Borough Council"/>
    <s v="Advised by West Yorkshire"/>
    <n v="0"/>
    <n v="0"/>
    <n v="0"/>
    <s v="West Yorkshire Archaeology Advisory Service"/>
    <n v="0"/>
    <n v="0"/>
    <n v="0"/>
    <s v="West Yorkshire Archaeology Advisory Service"/>
  </r>
  <r>
    <s v="E12000003"/>
    <s v="E06000014"/>
    <x v="2"/>
    <s v="City of York Council"/>
    <n v="1.5"/>
    <n v="1.4"/>
    <n v="-0.10000000000000009"/>
    <n v="0.4"/>
    <s v="-"/>
    <n v="1.4"/>
    <n v="0"/>
    <n v="0.4"/>
    <s v="-"/>
  </r>
  <r>
    <s v="E12000003"/>
    <s v="E07000163"/>
    <x v="2"/>
    <s v="Craven District Council"/>
    <s v="Advised by North Yorkshire"/>
    <n v="0"/>
    <n v="0"/>
    <n v="0"/>
    <s v="North Yorkshire County Council"/>
    <n v="0"/>
    <n v="0"/>
    <n v="0"/>
    <s v="North Yorkshire County Council"/>
  </r>
  <r>
    <s v="E12000003"/>
    <s v="E08000017"/>
    <x v="2"/>
    <s v="Doncaster Borough Council"/>
    <s v="Advised by South Yorkshire Archaeology Service"/>
    <n v="0"/>
    <n v="0"/>
    <n v="0"/>
    <s v="South Yorkshire Archaeology Service"/>
    <n v="0"/>
    <n v="0"/>
    <n v="0"/>
    <s v="South Yorkshire Archaeology Service"/>
  </r>
  <r>
    <s v="E12000003"/>
    <s v="E06000011"/>
    <x v="2"/>
    <s v="East Riding of Yorkshire Council"/>
    <s v="Advised by Humber Archaeology Partnership"/>
    <n v="0"/>
    <n v="0"/>
    <n v="0"/>
    <s v="Humber Archaeology Partnership"/>
    <n v="0"/>
    <n v="0"/>
    <n v="0"/>
    <s v="Humber Archaeology Partnership"/>
  </r>
  <r>
    <s v="E12000003"/>
    <s v="E07000164"/>
    <x v="2"/>
    <s v="Hambleton District Council"/>
    <s v="Advised by North Yorkshire"/>
    <n v="0"/>
    <n v="0"/>
    <n v="0"/>
    <s v="North Yorkshire County Council"/>
    <n v="0"/>
    <n v="0"/>
    <n v="0"/>
    <s v="North Yorkshire County Council"/>
  </r>
  <r>
    <s v="E12000003"/>
    <s v="E07000165"/>
    <x v="2"/>
    <s v="Harrogate Borough Council"/>
    <s v="Advised by North Yorkshire"/>
    <n v="0"/>
    <n v="0"/>
    <n v="0"/>
    <s v="North Yorkshire County Council"/>
    <n v="0"/>
    <n v="0"/>
    <n v="0"/>
    <s v="North Yorkshire County Council"/>
  </r>
  <r>
    <s v="E12000003"/>
    <s v="E06000010"/>
    <x v="2"/>
    <s v="Hull City Council"/>
    <s v="Advised by Humber Archaeology Partnership"/>
    <n v="0"/>
    <n v="0"/>
    <n v="0"/>
    <s v="Humber Archaeology Partnership"/>
    <n v="0"/>
    <n v="0"/>
    <n v="0"/>
    <s v="Humber Archaeology Partnership"/>
  </r>
  <r>
    <s v="E12000003"/>
    <s v="-"/>
    <x v="2"/>
    <s v="Humber Archaeology Partnership"/>
    <s v="-"/>
    <n v="5.25"/>
    <s v="-"/>
    <n v="3"/>
    <s v="-"/>
    <n v="5.25"/>
    <n v="0"/>
    <n v="3"/>
    <s v="-"/>
  </r>
  <r>
    <s v="E12000003"/>
    <s v="E08000034"/>
    <x v="2"/>
    <s v="Kirklees Borough Council"/>
    <s v="Advised by West Yorkshire"/>
    <n v="0"/>
    <n v="0"/>
    <n v="0"/>
    <s v="West Yorkshire Archaeology Advisory Service"/>
    <n v="0"/>
    <n v="0"/>
    <n v="0"/>
    <s v="West Yorkshire Archaeology Advisory Service"/>
  </r>
  <r>
    <s v="E12000003"/>
    <s v="E08000035"/>
    <x v="2"/>
    <s v="Leeds City Council"/>
    <s v="Advised by West Yorkshire"/>
    <n v="0"/>
    <n v="0"/>
    <n v="0"/>
    <s v="West Yorkshire Archaeology Advisory Service"/>
    <n v="0"/>
    <n v="0"/>
    <n v="0"/>
    <s v="West Yorkshire Archaeology Advisory Service"/>
  </r>
  <r>
    <s v="E12000003"/>
    <s v="E06000012"/>
    <x v="2"/>
    <s v="North East Lincolnshire Council"/>
    <n v="0"/>
    <n v="0.66"/>
    <n v="0.66"/>
    <n v="0.33"/>
    <s v="-"/>
    <n v="0.66"/>
    <n v="0"/>
    <n v="0.33"/>
    <s v="-"/>
  </r>
  <r>
    <s v="E12000003"/>
    <s v="E06000013"/>
    <x v="2"/>
    <s v="North Lincolnshire Council"/>
    <n v="1"/>
    <n v="1"/>
    <n v="0"/>
    <n v="0"/>
    <s v="-"/>
    <n v="2"/>
    <n v="1"/>
    <n v="1"/>
    <s v="-"/>
  </r>
  <r>
    <s v="E12000003"/>
    <s v="E10000023"/>
    <x v="2"/>
    <s v="North Yorkshire County Council"/>
    <n v="3"/>
    <n v="6"/>
    <n v="3"/>
    <n v="4.5"/>
    <s v="-"/>
    <n v="6"/>
    <n v="0"/>
    <n v="4.5"/>
    <s v="-"/>
  </r>
  <r>
    <s v="E12000003"/>
    <s v="E26000005"/>
    <x v="2"/>
    <s v="North Yorkshire Moors National Park Authority"/>
    <n v="2.2000000000000002"/>
    <n v="3.1"/>
    <n v="0.89999999999999991"/>
    <n v="0.2"/>
    <s v="-"/>
    <n v="3.1"/>
    <n v="0"/>
    <n v="0.2"/>
    <s v="-"/>
  </r>
  <r>
    <s v="E12000003"/>
    <s v="E07000166"/>
    <x v="2"/>
    <s v="Richmondshire District Council"/>
    <s v="Advised by North Yorkshire"/>
    <n v="0"/>
    <n v="0"/>
    <n v="0"/>
    <s v="North Yorkshire County Council"/>
    <n v="0"/>
    <n v="0"/>
    <n v="0"/>
    <s v="North Yorkshire County Council"/>
  </r>
  <r>
    <s v="E12000003"/>
    <s v="E08000018"/>
    <x v="2"/>
    <s v="Rotherham Borough Council"/>
    <s v="Advised by South Yorkshire Archaeology Service"/>
    <n v="0"/>
    <n v="0"/>
    <n v="0"/>
    <s v="South Yorkshire Archaeology Service"/>
    <n v="0"/>
    <n v="0"/>
    <n v="0"/>
    <s v="South Yorkshire Archaeology Service"/>
  </r>
  <r>
    <s v="E12000003"/>
    <s v="E07000167"/>
    <x v="2"/>
    <s v="Ryedale District Council"/>
    <s v="Advised by North Yorkshire"/>
    <n v="0"/>
    <n v="0"/>
    <n v="0"/>
    <s v="North Yorkshire County Council"/>
    <n v="0"/>
    <n v="0"/>
    <n v="0"/>
    <s v="North Yorkshire County Council"/>
  </r>
  <r>
    <s v="E12000003"/>
    <s v="E07000168"/>
    <x v="2"/>
    <s v="Scarborough Borough Council"/>
    <s v="Advised by North Yorkshire"/>
    <n v="0"/>
    <n v="0"/>
    <n v="0"/>
    <s v="North Yorkshire County Council"/>
    <n v="0"/>
    <n v="0"/>
    <n v="0"/>
    <s v="North Yorkshire County Council"/>
  </r>
  <r>
    <s v="E12000003"/>
    <s v="E07000169"/>
    <x v="2"/>
    <s v="Selby District Council"/>
    <s v="Advised by North Yorkshire"/>
    <n v="0"/>
    <n v="0"/>
    <n v="0"/>
    <s v="North Yorkshire County Council"/>
    <n v="0"/>
    <n v="0"/>
    <n v="0"/>
    <s v="North Yorkshire County Council"/>
  </r>
  <r>
    <s v="E12000003"/>
    <s v="E08000019"/>
    <x v="2"/>
    <s v="Sheffield City Council"/>
    <s v="Advised by South Yorkshire Archaeology Service"/>
    <n v="0"/>
    <n v="0"/>
    <n v="0"/>
    <s v="South Yorkshire Archaeology Service"/>
    <n v="0"/>
    <n v="0"/>
    <n v="0"/>
    <s v="South Yorkshire Archaeology Service"/>
  </r>
  <r>
    <s v="E12000003"/>
    <s v="-"/>
    <x v="2"/>
    <s v="South Yorkshire Archaeology Service"/>
    <s v="-"/>
    <n v="2.8"/>
    <s v="-"/>
    <n v="0.6"/>
    <s v="-"/>
    <n v="2.8"/>
    <n v="0"/>
    <n v="0.6"/>
    <s v="-"/>
  </r>
  <r>
    <s v="E12000003"/>
    <s v="E08000036"/>
    <x v="2"/>
    <s v="Wakefield City Council"/>
    <s v="Advised by West Yorkshire"/>
    <n v="0"/>
    <n v="0"/>
    <n v="0"/>
    <s v="West Yorkshire Archaeology Advisory Service"/>
    <n v="0"/>
    <n v="0"/>
    <n v="0"/>
    <s v="West Yorkshire Archaeology Advisory Service"/>
  </r>
  <r>
    <s v="E12000003"/>
    <s v="-"/>
    <x v="2"/>
    <s v="West Yorkshire Archaeology Service"/>
    <s v="-"/>
    <n v="3.8000000000000003"/>
    <s v="-"/>
    <n v="0.6"/>
    <s v="-"/>
    <n v="3.8000000000000003"/>
    <n v="0"/>
    <n v="0.6"/>
    <s v="-"/>
  </r>
  <r>
    <s v="E12000003"/>
    <s v="E26000012"/>
    <x v="2"/>
    <s v="Yorkshire Dales National Park Authority"/>
    <n v="4.5"/>
    <s v="Not provided"/>
    <s v="-"/>
    <s v="Not provided"/>
    <s v="-"/>
    <s v="Not provided"/>
    <e v="#N/A"/>
    <s v="Not provided"/>
    <s v="-"/>
  </r>
  <r>
    <s v="E12000004"/>
    <s v="E07000032"/>
    <x v="3"/>
    <s v="Amber Valley Borough Council"/>
    <s v="Advised by Derbyshire County Council"/>
    <n v="0"/>
    <n v="0"/>
    <n v="0"/>
    <s v="Derbyshire County Council"/>
    <n v="0"/>
    <n v="0"/>
    <n v="0"/>
    <s v="Derbyshire County Council"/>
  </r>
  <r>
    <s v="E12000004"/>
    <s v="E07000170"/>
    <x v="3"/>
    <s v="Ashfield District Council"/>
    <s v="Advised by Nottinghamshire County Council"/>
    <n v="0"/>
    <n v="0"/>
    <n v="0"/>
    <s v="Nottinghamshire County Council"/>
    <n v="0"/>
    <n v="0"/>
    <n v="0"/>
    <s v="Nottinghamshire County Council"/>
  </r>
  <r>
    <s v="E12000004"/>
    <s v="E07000171"/>
    <x v="3"/>
    <s v="Bassetlaw District Council"/>
    <s v="Advised by Nottinghamshire County Council"/>
    <n v="0"/>
    <n v="0"/>
    <n v="0"/>
    <s v="Lincolnshire County Council"/>
    <n v="0"/>
    <n v="0"/>
    <n v="0"/>
    <s v="Lincolnshire County Council"/>
  </r>
  <r>
    <s v="E12000004"/>
    <s v="E07000129"/>
    <x v="3"/>
    <s v="Blaby District Council"/>
    <s v="Advised by Leics County Council"/>
    <n v="0"/>
    <n v="0"/>
    <n v="0"/>
    <s v="Leicestershire County Council"/>
    <n v="0"/>
    <n v="0"/>
    <n v="0"/>
    <s v="Leicestershire County Council"/>
  </r>
  <r>
    <s v="E12000004"/>
    <s v="E07000033"/>
    <x v="3"/>
    <s v="Bolsover District Council"/>
    <s v="Advised by Derbyshire County Council"/>
    <n v="0"/>
    <n v="0"/>
    <n v="0"/>
    <s v="Derbyshire County Council"/>
    <n v="0"/>
    <n v="0"/>
    <n v="0"/>
    <s v="Derbyshire County Council"/>
  </r>
  <r>
    <s v="E12000004"/>
    <s v="E07000136"/>
    <x v="3"/>
    <s v="Boston Borough Council"/>
    <n v="1"/>
    <n v="1"/>
    <n v="0"/>
    <n v="0"/>
    <s v="-"/>
    <n v="1"/>
    <n v="0"/>
    <n v="0"/>
    <s v="-"/>
  </r>
  <r>
    <s v="E12000004"/>
    <s v="E07000172"/>
    <x v="3"/>
    <s v="Broxtowe Borough Council"/>
    <s v="Advised by Nottinghamshire County Council"/>
    <n v="0"/>
    <n v="0"/>
    <n v="0"/>
    <s v="Nottinghamshire County Council"/>
    <n v="0"/>
    <n v="0"/>
    <n v="0"/>
    <s v="Nottinghamshire County Council"/>
  </r>
  <r>
    <s v="E12000004"/>
    <s v="E07000130"/>
    <x v="3"/>
    <s v="Charnwood Borough Council"/>
    <s v="None"/>
    <n v="0"/>
    <n v="0"/>
    <n v="0"/>
    <s v="Leicestershire County Council"/>
    <n v="0"/>
    <n v="0"/>
    <n v="0"/>
    <s v="Leicestershire County Council"/>
  </r>
  <r>
    <s v="E12000004"/>
    <s v="E07000034"/>
    <x v="3"/>
    <s v="Chesterfield Borough Council"/>
    <s v="Advised by Derbyshire County Council"/>
    <n v="0"/>
    <n v="0"/>
    <n v="0"/>
    <s v="Derbyshire County Council"/>
    <n v="0"/>
    <n v="0"/>
    <n v="0"/>
    <s v="Derbyshire County Council"/>
  </r>
  <r>
    <s v="E12000004"/>
    <s v="E07000150"/>
    <x v="3"/>
    <s v="Corby Borough Council"/>
    <s v="Advised by Northants CC but only for large developments"/>
    <n v="0"/>
    <n v="0"/>
    <n v="0"/>
    <s v="Northamptonshire County Council"/>
    <n v="0"/>
    <n v="0"/>
    <n v="0"/>
    <s v="Northamptonshire County Council"/>
  </r>
  <r>
    <s v="E12000004"/>
    <s v="E07000151"/>
    <x v="3"/>
    <s v="Daventry District Council"/>
    <s v="Advised by Northants County Council"/>
    <n v="0"/>
    <n v="0"/>
    <n v="0"/>
    <s v="Northamptonshire County Council"/>
    <n v="0"/>
    <n v="0"/>
    <n v="0"/>
    <s v="Northamptonshire County Council"/>
  </r>
  <r>
    <s v="E12000004"/>
    <s v="E06000015"/>
    <x v="3"/>
    <s v="Derby City Council"/>
    <s v="Advised by Derbyshire County Council"/>
    <n v="0"/>
    <n v="0"/>
    <n v="0"/>
    <s v="Derbyshire County Council"/>
    <n v="0"/>
    <n v="0"/>
    <n v="0"/>
    <s v="Derbyshire County Council"/>
  </r>
  <r>
    <s v="E12000004"/>
    <s v="E10000007"/>
    <x v="3"/>
    <s v="Derbyshire County Council"/>
    <n v="2.5"/>
    <n v="3.5"/>
    <n v="1"/>
    <n v="1"/>
    <s v="-"/>
    <n v="3.5"/>
    <n v="0"/>
    <n v="1"/>
    <s v="-"/>
  </r>
  <r>
    <s v="E12000004"/>
    <s v="E07000035"/>
    <x v="3"/>
    <s v="Derbyshire Dales District Council"/>
    <s v="Advised by Derbyshire County Council"/>
    <n v="0"/>
    <n v="0"/>
    <n v="0"/>
    <s v="Derbyshire County Council"/>
    <n v="0"/>
    <n v="0"/>
    <n v="0"/>
    <s v="Derbyshire County Council"/>
  </r>
  <r>
    <s v="E12000004"/>
    <s v="E07000137"/>
    <x v="3"/>
    <s v="East Lindsey District Council"/>
    <s v="Advised by Lincolnshire County Council"/>
    <n v="0"/>
    <n v="0"/>
    <n v="0"/>
    <s v="Lincolnshire County Council"/>
    <n v="0"/>
    <n v="0"/>
    <n v="0"/>
    <s v="Lincolnshire County Council"/>
  </r>
  <r>
    <s v="E12000004"/>
    <s v="E07000152"/>
    <x v="3"/>
    <s v="East Northamptonshire District Council"/>
    <s v="Advised by Northants County Council"/>
    <n v="0"/>
    <n v="0"/>
    <n v="0"/>
    <s v="Northamptonshire County Council"/>
    <n v="0"/>
    <n v="0"/>
    <n v="0"/>
    <s v="Northamptonshire County Council"/>
  </r>
  <r>
    <s v="E12000004"/>
    <s v="E07000036"/>
    <x v="3"/>
    <s v="Erewash Borough Council"/>
    <s v="Advised by Derbyshire County Council"/>
    <n v="0"/>
    <n v="0"/>
    <n v="0"/>
    <s v="Derbyshire County Council"/>
    <n v="0"/>
    <n v="0"/>
    <n v="0"/>
    <s v="Derbyshire County Council"/>
  </r>
  <r>
    <s v="E12000004"/>
    <s v="E07000173"/>
    <x v="3"/>
    <s v="Gedling Borough Council"/>
    <s v="Advised by Nottinghamshire County Council"/>
    <n v="0"/>
    <n v="0"/>
    <n v="0"/>
    <s v="Nottinghamshire County Council"/>
    <n v="0"/>
    <n v="0"/>
    <n v="0"/>
    <s v="Nottinghamshire County Council"/>
  </r>
  <r>
    <s v="E12000004"/>
    <s v="E07000131"/>
    <x v="3"/>
    <s v="Harborough District Council"/>
    <s v="Advised by Leics County Council"/>
    <n v="0"/>
    <n v="0"/>
    <n v="0"/>
    <s v="Leicestershire County Council"/>
    <n v="0"/>
    <n v="0"/>
    <n v="0"/>
    <s v="Leicestershire County Council"/>
  </r>
  <r>
    <s v="E12000004"/>
    <s v="-"/>
    <x v="3"/>
    <s v="Heritage Trust of Lincolnshire"/>
    <s v="-"/>
    <s v="Not provided"/>
    <s v="-"/>
    <s v="Not provided"/>
    <s v="-"/>
    <s v="Not provided"/>
    <e v="#N/A"/>
    <s v="Not provided"/>
    <s v="-"/>
  </r>
  <r>
    <s v="E12000004"/>
    <s v="E07000037"/>
    <x v="3"/>
    <s v="High Peak Borough Council"/>
    <s v="Advised by Derbyshire County Council"/>
    <n v="0"/>
    <n v="0"/>
    <n v="0"/>
    <s v="Derbyshire County Council"/>
    <n v="0"/>
    <n v="0"/>
    <n v="0"/>
    <s v="Derbyshire County Council"/>
  </r>
  <r>
    <s v="E12000004"/>
    <s v="E07000132"/>
    <x v="3"/>
    <s v="Hinckley and Bosworth Borough Council"/>
    <s v="Advised by Leics County Council"/>
    <n v="0"/>
    <n v="0"/>
    <n v="0"/>
    <s v="Leicestershire County Council"/>
    <n v="0"/>
    <n v="0"/>
    <n v="0"/>
    <s v="Leicestershire County Council"/>
  </r>
  <r>
    <s v="E12000004"/>
    <s v="E07000153"/>
    <x v="3"/>
    <s v="Kettering Borough Council"/>
    <s v="Advised by Northants County Council"/>
    <n v="0"/>
    <n v="0"/>
    <n v="0"/>
    <s v="Northamptonshire County Council"/>
    <n v="0"/>
    <n v="0"/>
    <n v="0"/>
    <s v="Northamptonshire County Council"/>
  </r>
  <r>
    <s v="E12000004"/>
    <s v="E06000016"/>
    <x v="3"/>
    <s v="Leicester City Council"/>
    <n v="1"/>
    <n v="1"/>
    <n v="0"/>
    <n v="0"/>
    <s v="-"/>
    <n v="1"/>
    <n v="0"/>
    <n v="0"/>
    <s v="-"/>
  </r>
  <r>
    <s v="E12000004"/>
    <s v="E10000018"/>
    <x v="3"/>
    <s v="Leicestershire County Council"/>
    <n v="2.2999999999999998"/>
    <n v="4.9000000000000004"/>
    <n v="2.6000000000000005"/>
    <n v="1.7999999999999998"/>
    <s v="-"/>
    <n v="4.9000000000000004"/>
    <n v="0"/>
    <n v="1.7999999999999998"/>
    <s v="-"/>
  </r>
  <r>
    <s v="E12000004"/>
    <s v="E07000138"/>
    <x v="3"/>
    <s v="Lincoln City Council"/>
    <n v="0"/>
    <n v="0"/>
    <n v="0"/>
    <n v="0"/>
    <s v="None"/>
    <n v="0"/>
    <n v="0"/>
    <n v="0"/>
    <s v="None"/>
  </r>
  <r>
    <s v="E12000004"/>
    <s v="E10000019"/>
    <x v="3"/>
    <s v="Lincolnshire County Council"/>
    <n v="7"/>
    <n v="10"/>
    <n v="3"/>
    <n v="2"/>
    <s v="-"/>
    <n v="9"/>
    <n v="-1"/>
    <n v="1"/>
    <s v="-"/>
  </r>
  <r>
    <s v="E12000004"/>
    <s v="E07000174"/>
    <x v="3"/>
    <s v="Mansfield District Council"/>
    <s v="Advised by Nottinghamshire County Council"/>
    <n v="0"/>
    <n v="0"/>
    <n v="0"/>
    <s v="Nottinghamshire County Council"/>
    <n v="0"/>
    <n v="0"/>
    <n v="0"/>
    <s v="Nottinghamshire County Council"/>
  </r>
  <r>
    <s v="E12000004"/>
    <s v="E07000133"/>
    <x v="3"/>
    <s v="Melton Borough Council"/>
    <s v="Advised by Leics County Council"/>
    <n v="0"/>
    <n v="0"/>
    <n v="0"/>
    <s v="Leicestershire County Council"/>
    <n v="0"/>
    <n v="0"/>
    <n v="0"/>
    <s v="Leicestershire County Council"/>
  </r>
  <r>
    <s v="E12000004"/>
    <s v="E07000175"/>
    <x v="3"/>
    <s v="Newark &amp; Sherwood District Council"/>
    <s v="Advised by Nottinghamshire County Council"/>
    <n v="0"/>
    <n v="0"/>
    <n v="0"/>
    <s v="Lincolnshire County Council"/>
    <n v="0"/>
    <n v="0"/>
    <n v="0"/>
    <s v="Lincolnshire County Council"/>
  </r>
  <r>
    <s v="E12000004"/>
    <s v="E07000038"/>
    <x v="3"/>
    <s v="North East Derbyshire District Council"/>
    <s v="Advised by Derbyshire County Council"/>
    <n v="0"/>
    <n v="0"/>
    <n v="0"/>
    <s v="Derbyshire County Council"/>
    <n v="0"/>
    <n v="0"/>
    <n v="0"/>
    <s v="Derbyshire County Council"/>
  </r>
  <r>
    <s v="E12000004"/>
    <s v="E07000139"/>
    <x v="3"/>
    <s v="North Kesteven District Council"/>
    <s v="Advised by the Heritage Trust of Lincolnshire"/>
    <n v="0"/>
    <n v="0"/>
    <n v="0"/>
    <s v="Heritage Trust of Lincolnshire"/>
    <n v="0"/>
    <n v="0"/>
    <n v="0"/>
    <s v="Heritage Trust of Lincolnshire"/>
  </r>
  <r>
    <s v="E12000004"/>
    <s v="E07000134"/>
    <x v="3"/>
    <s v="North West Leicestershire District Council"/>
    <s v="Advised by Leics County Council"/>
    <n v="0"/>
    <n v="0"/>
    <n v="0"/>
    <s v="Leicestershire County Council"/>
    <n v="0"/>
    <n v="0"/>
    <n v="0"/>
    <s v="Leicestershire County Council"/>
  </r>
  <r>
    <s v="E12000004"/>
    <s v="E07000154"/>
    <x v="3"/>
    <s v="Northampton Borough Council"/>
    <s v="Advised by Northants County Council"/>
    <n v="0"/>
    <n v="0"/>
    <n v="0"/>
    <s v="Northamptonshire County Council"/>
    <n v="0"/>
    <n v="0"/>
    <n v="0"/>
    <s v="Northamptonshire County Council"/>
  </r>
  <r>
    <s v="E12000004"/>
    <s v="E10000021"/>
    <x v="3"/>
    <s v="Northamptonshire County Council"/>
    <n v="3.75"/>
    <n v="5"/>
    <n v="1.25"/>
    <n v="1"/>
    <s v="-"/>
    <n v="5"/>
    <n v="0"/>
    <n v="1"/>
    <s v="-"/>
  </r>
  <r>
    <s v="E12000004"/>
    <s v="E06000018"/>
    <x v="3"/>
    <s v="Nottingham City Council"/>
    <n v="1"/>
    <n v="1"/>
    <n v="0"/>
    <n v="0.2"/>
    <s v="-"/>
    <n v="1"/>
    <n v="0"/>
    <n v="0.2"/>
    <s v="-"/>
  </r>
  <r>
    <s v="E12000004"/>
    <s v="E10000024"/>
    <x v="3"/>
    <s v="Nottinghamshire County Council"/>
    <n v="3"/>
    <n v="4"/>
    <n v="1"/>
    <n v="2"/>
    <s v="-"/>
    <n v="4"/>
    <n v="0"/>
    <n v="2"/>
    <s v="-"/>
  </r>
  <r>
    <s v="E12000004"/>
    <s v="E07000135"/>
    <x v="3"/>
    <s v="Oadby &amp; Wigston Borough Council"/>
    <s v="Advised by Leics County Council"/>
    <n v="0"/>
    <n v="0"/>
    <n v="0"/>
    <s v="Leicestershire County Council"/>
    <n v="0"/>
    <n v="0"/>
    <n v="0"/>
    <s v="Leicestershire County Council"/>
  </r>
  <r>
    <s v="E12000004"/>
    <s v="E26000006"/>
    <x v="3"/>
    <s v="Peak District National Park Authority"/>
    <n v="2.9"/>
    <n v="2.6"/>
    <n v="-0.29999999999999982"/>
    <n v="0.6"/>
    <s v="-"/>
    <n v="2.6"/>
    <n v="0"/>
    <n v="0.6"/>
    <s v="-"/>
  </r>
  <r>
    <s v="E12000004"/>
    <s v="E07000176"/>
    <x v="3"/>
    <s v="Rushcliffe Borough Council"/>
    <s v="Advised by Nottinghamshire County Council"/>
    <n v="0"/>
    <n v="0"/>
    <n v="0"/>
    <s v="Nottinghamshire County Council"/>
    <n v="0"/>
    <n v="0"/>
    <n v="0"/>
    <s v="Nottinghamshire County Council"/>
  </r>
  <r>
    <s v="E12000004"/>
    <s v="E06000017"/>
    <x v="3"/>
    <s v="Rutland County Council"/>
    <s v="Advised by Leics County Council"/>
    <n v="0"/>
    <n v="0"/>
    <n v="0"/>
    <s v="Leicestershire County Council"/>
    <n v="0"/>
    <n v="0"/>
    <n v="0"/>
    <s v="Leicestershire County Council"/>
  </r>
  <r>
    <s v="E12000004"/>
    <s v="E07000039"/>
    <x v="3"/>
    <s v="South Derbyshire District Council"/>
    <s v="Advised by Derbyshire County Council"/>
    <n v="0"/>
    <n v="0"/>
    <n v="0"/>
    <s v="Derbyshire County Council"/>
    <n v="0"/>
    <n v="0"/>
    <n v="0"/>
    <s v="Derbyshire County Council"/>
  </r>
  <r>
    <s v="E12000004"/>
    <s v="E07000140"/>
    <x v="3"/>
    <s v="South Holland District Council"/>
    <s v="Advised by Lincolnshire County Council"/>
    <n v="0"/>
    <n v="0"/>
    <n v="0"/>
    <s v="Lincolnshire County Council"/>
    <n v="0"/>
    <n v="0"/>
    <n v="0"/>
    <s v="Lincolnshire County Council"/>
  </r>
  <r>
    <s v="E12000004"/>
    <s v="E07000141"/>
    <x v="3"/>
    <s v="South Kesteven District Council"/>
    <s v="Advised by the Heritage Trust of Lincolnshire"/>
    <n v="0"/>
    <n v="0"/>
    <n v="0"/>
    <s v="Heritage Trust of Lincolnshire"/>
    <n v="0"/>
    <n v="0"/>
    <n v="0"/>
    <s v="Heritage Trust of Lincolnshire"/>
  </r>
  <r>
    <s v="E12000004"/>
    <s v="E07000155"/>
    <x v="3"/>
    <s v="South Northamptonshire District Council"/>
    <s v="Advised by Northants County Council"/>
    <n v="0"/>
    <n v="0"/>
    <n v="0"/>
    <s v="Northamptonshire County Council"/>
    <n v="0"/>
    <n v="0"/>
    <n v="0"/>
    <s v="Northamptonshire County Council"/>
  </r>
  <r>
    <s v="E12000004"/>
    <s v="E07000156"/>
    <x v="3"/>
    <s v="Wellingborough Borough Council"/>
    <s v="Advised by Northants County Council"/>
    <n v="0"/>
    <n v="0"/>
    <n v="0"/>
    <s v="Northamptonshire County Council"/>
    <n v="0"/>
    <n v="0"/>
    <n v="0"/>
    <s v="Northamptonshire County Council"/>
  </r>
  <r>
    <s v="E12000004"/>
    <s v="E07000142"/>
    <x v="3"/>
    <s v="West Lindsey District Council"/>
    <s v="Advised by Lincolnshire County Council"/>
    <n v="0"/>
    <n v="0"/>
    <n v="0"/>
    <s v="Lincolnshire County Council"/>
    <n v="0"/>
    <n v="0"/>
    <n v="0"/>
    <s v="Lincolnshire County Council"/>
  </r>
  <r>
    <s v="E12000005"/>
    <s v="E08000025"/>
    <x v="4"/>
    <s v="Birmingham City Council"/>
    <n v="1"/>
    <n v="1"/>
    <n v="0"/>
    <n v="0"/>
    <s v="-"/>
    <n v="1"/>
    <n v="0"/>
    <n v="0"/>
    <s v="-"/>
  </r>
  <r>
    <s v="E12000005"/>
    <s v="E07000234"/>
    <x v="4"/>
    <s v="Bromsgrove District Council"/>
    <s v="Advised by Worcestershire County Council"/>
    <n v="0"/>
    <n v="0"/>
    <n v="0"/>
    <s v="Worcestershire County Council"/>
    <n v="0"/>
    <n v="0"/>
    <n v="0"/>
    <s v="Worcestershire County Council"/>
  </r>
  <r>
    <s v="E12000005"/>
    <s v="E07000192"/>
    <x v="4"/>
    <s v="Cannock Chase District Council"/>
    <s v="Advised by Staffordshire County Council"/>
    <n v="0"/>
    <n v="0"/>
    <n v="0"/>
    <s v="Staffordshire County Council"/>
    <n v="0"/>
    <n v="0"/>
    <n v="0"/>
    <s v="Staffordshire County Council"/>
  </r>
  <r>
    <s v="E12000005"/>
    <s v="E08000026"/>
    <x v="4"/>
    <s v="Coventry City Council"/>
    <n v="0.5"/>
    <n v="1"/>
    <n v="0.5"/>
    <n v="0.5"/>
    <s v="-"/>
    <n v="1"/>
    <n v="0"/>
    <n v="0.5"/>
    <s v="-"/>
  </r>
  <r>
    <s v="E12000005"/>
    <s v="E08000027"/>
    <x v="4"/>
    <s v="Dudley Borough Council"/>
    <n v="1"/>
    <n v="1.5"/>
    <n v="0.5"/>
    <n v="1"/>
    <s v="-"/>
    <n v="1.5"/>
    <n v="0"/>
    <n v="1"/>
    <s v="-"/>
  </r>
  <r>
    <s v="E12000005"/>
    <s v="E07000193"/>
    <x v="4"/>
    <s v="East Staffordshire Borough Council"/>
    <s v="Advised by Staffordshire County Council"/>
    <n v="0"/>
    <n v="0"/>
    <n v="0"/>
    <s v="Staffordshire County Council "/>
    <n v="0"/>
    <n v="0"/>
    <n v="0"/>
    <s v="Staffordshire County Council "/>
  </r>
  <r>
    <s v="E12000005"/>
    <s v="E06000019"/>
    <x v="4"/>
    <s v="Herefordshire Council"/>
    <n v="4"/>
    <n v="3"/>
    <n v="-1"/>
    <n v="1"/>
    <s v="-"/>
    <n v="3"/>
    <n v="0"/>
    <n v="1"/>
    <s v="-"/>
  </r>
  <r>
    <s v="E12000005"/>
    <s v="E07000194"/>
    <x v="4"/>
    <s v="Lichfield City Council"/>
    <s v="Advised by Staffordshire County Council"/>
    <n v="0"/>
    <n v="0"/>
    <n v="0"/>
    <s v="Staffordshire County Council"/>
    <n v="0"/>
    <n v="0"/>
    <n v="0"/>
    <s v="Staffordshire County Council"/>
  </r>
  <r>
    <s v="E12000005"/>
    <s v="E07000235"/>
    <x v="4"/>
    <s v="Malvern Hills District Council"/>
    <s v="Advised by Worcestershire County Council"/>
    <n v="0"/>
    <n v="0"/>
    <n v="0"/>
    <s v="Not stated"/>
    <n v="0"/>
    <n v="0"/>
    <n v="0"/>
    <s v="Not stated"/>
  </r>
  <r>
    <s v="E12000005"/>
    <s v="E07000195"/>
    <x v="4"/>
    <s v="Newcastle-Under-Lyme Borough Council"/>
    <s v="Advised by Staffordshire County Council"/>
    <n v="0"/>
    <n v="0"/>
    <n v="0"/>
    <s v="Staffordshire County Council"/>
    <n v="0"/>
    <n v="0"/>
    <n v="0"/>
    <s v="Staffordshire County Council"/>
  </r>
  <r>
    <s v="E12000005"/>
    <s v="E07000218"/>
    <x v="4"/>
    <s v="North Warwickshire Borough Council"/>
    <s v="Advised by Warks County Council"/>
    <n v="0"/>
    <n v="0"/>
    <n v="0"/>
    <s v="Warwickshire County Council"/>
    <n v="0"/>
    <n v="0"/>
    <n v="0"/>
    <s v="Warwickshire County Council"/>
  </r>
  <r>
    <s v="E12000005"/>
    <s v="E07000219"/>
    <x v="4"/>
    <s v="Nuneaton &amp; Bedworth Borough Council"/>
    <s v="Advised by Warks County Council"/>
    <n v="0"/>
    <n v="0"/>
    <n v="0"/>
    <s v="Warwickshire County Council"/>
    <n v="0"/>
    <n v="0"/>
    <n v="0"/>
    <s v="Warwickshire County Council"/>
  </r>
  <r>
    <s v="E12000005"/>
    <s v="E07000236"/>
    <x v="4"/>
    <s v="Redditch Borough Council"/>
    <s v="Advised by Worcestershire County Council"/>
    <n v="0"/>
    <n v="0"/>
    <n v="0"/>
    <s v="Worcestershire County Council"/>
    <n v="0"/>
    <n v="0"/>
    <n v="0"/>
    <s v="Worcestershire County Council"/>
  </r>
  <r>
    <s v="E12000005"/>
    <s v="E07000220"/>
    <x v="4"/>
    <s v="Rugby Borough Council"/>
    <s v="Advised by Warks County Council"/>
    <n v="0"/>
    <n v="0"/>
    <n v="0"/>
    <s v="Warwickshire County Council"/>
    <n v="0"/>
    <n v="0"/>
    <n v="0"/>
    <s v="Warwickshire County Council"/>
  </r>
  <r>
    <s v="E12000005"/>
    <s v="E08000028"/>
    <x v="4"/>
    <s v="Sandwell Borough Council"/>
    <s v="Occasional advice from Dudley"/>
    <n v="0"/>
    <n v="0"/>
    <n v="0"/>
    <s v="None"/>
    <n v="0"/>
    <n v="0"/>
    <n v="0"/>
    <s v="None"/>
  </r>
  <r>
    <s v="E12000005"/>
    <s v="E06000051"/>
    <x v="4"/>
    <s v="Shropshire Council"/>
    <n v="4"/>
    <n v="3.8"/>
    <n v="-0.20000000000000018"/>
    <n v="1"/>
    <s v="-"/>
    <n v="3.8"/>
    <n v="0"/>
    <n v="1"/>
    <s v="-"/>
  </r>
  <r>
    <s v="E12000005"/>
    <s v="E08000029"/>
    <x v="4"/>
    <s v="Solihull Borough Council"/>
    <s v="Advised by Warks County Council"/>
    <n v="0"/>
    <n v="0"/>
    <n v="0"/>
    <s v="Warwickshire County Council"/>
    <n v="0"/>
    <n v="0"/>
    <n v="0"/>
    <s v="Warwickshire County Council"/>
  </r>
  <r>
    <s v="E12000005"/>
    <s v="E07000196"/>
    <x v="4"/>
    <s v="South Staffordshire District Council"/>
    <s v="Advised by Staffordshire County Council"/>
    <n v="0"/>
    <n v="0"/>
    <n v="0"/>
    <s v="Staffordshire County Council"/>
    <n v="0"/>
    <n v="0"/>
    <n v="0"/>
    <s v="Staffordshire County Council"/>
  </r>
  <r>
    <s v="E12000005"/>
    <s v="E07000197"/>
    <x v="4"/>
    <s v="Stafford Borough Council"/>
    <s v="Advised by Staffordshire County Council"/>
    <n v="0"/>
    <n v="0"/>
    <n v="0"/>
    <s v="Staffordshire County Council"/>
    <n v="0"/>
    <n v="0"/>
    <n v="0"/>
    <s v="Staffordshire County Council"/>
  </r>
  <r>
    <s v="E12000005"/>
    <s v="E10000028"/>
    <x v="4"/>
    <s v="Staffordshire County Council"/>
    <n v="2"/>
    <n v="2"/>
    <n v="0"/>
    <n v="1"/>
    <s v="-"/>
    <n v="2"/>
    <n v="0"/>
    <n v="1"/>
    <s v="-"/>
  </r>
  <r>
    <s v="E12000005"/>
    <s v="E07000198"/>
    <x v="4"/>
    <s v="Staffordshire Moorlands District Council"/>
    <s v="Advised by Staffordshire County Council"/>
    <n v="0"/>
    <n v="0"/>
    <n v="0"/>
    <s v="Staffordshire County Council"/>
    <n v="0"/>
    <n v="0"/>
    <n v="0"/>
    <s v="Staffordshire County Council"/>
  </r>
  <r>
    <s v="E12000005"/>
    <s v="E06000021"/>
    <x v="4"/>
    <s v="Stoke-on-Trent City Council"/>
    <n v="1"/>
    <n v="2"/>
    <n v="1"/>
    <n v="0.5"/>
    <s v="-"/>
    <n v="2"/>
    <n v="0"/>
    <n v="0.5"/>
    <s v="-"/>
  </r>
  <r>
    <s v="E12000005"/>
    <s v="E07000221"/>
    <x v="4"/>
    <s v="Stratford on Avon District Council"/>
    <s v="Advised by Warks County Council"/>
    <n v="0"/>
    <n v="0"/>
    <n v="0"/>
    <s v="Not stated"/>
    <n v="0"/>
    <n v="0"/>
    <n v="0"/>
    <s v="Not stated"/>
  </r>
  <r>
    <s v="E12000005"/>
    <s v="E07000199"/>
    <x v="4"/>
    <s v="Tamworth Borough Council"/>
    <s v="Advised by Staffordshire County Council"/>
    <n v="0"/>
    <n v="0"/>
    <n v="0"/>
    <s v="Staffordshire County Council"/>
    <n v="0"/>
    <n v="0"/>
    <n v="0"/>
    <s v="Staffordshire County Council"/>
  </r>
  <r>
    <s v="E12000005"/>
    <s v="E06000020"/>
    <x v="4"/>
    <s v="Telford and Wrekin Borough Council"/>
    <s v="Advised by Shropshire CC's commercial HE service"/>
    <n v="0"/>
    <n v="0"/>
    <n v="0"/>
    <s v="Shropshire Council"/>
    <n v="0"/>
    <n v="0"/>
    <n v="0"/>
    <s v="Shropshire Council"/>
  </r>
  <r>
    <s v="E12000005"/>
    <s v="E08000030"/>
    <x v="4"/>
    <s v="Walsall Borough Council"/>
    <s v="Advised by Wolverhampton"/>
    <n v="0"/>
    <n v="0"/>
    <n v="0"/>
    <s v="Wolverhampton City Council"/>
    <n v="0"/>
    <n v="0"/>
    <n v="0"/>
    <s v="Wolverhampton City Council"/>
  </r>
  <r>
    <s v="E12000005"/>
    <s v="E07000222"/>
    <x v="4"/>
    <s v="Warwick District Council"/>
    <s v="Advised by Warks County Council"/>
    <n v="0"/>
    <n v="0"/>
    <n v="0"/>
    <s v="Warwickshire County Council"/>
    <n v="0"/>
    <n v="0"/>
    <n v="0"/>
    <s v="Warwickshire County Council"/>
  </r>
  <r>
    <s v="E12000005"/>
    <s v="E10000031"/>
    <x v="4"/>
    <s v="Warwickshire County Council"/>
    <n v="4.2"/>
    <n v="5.05"/>
    <n v="0.84999999999999964"/>
    <n v="3"/>
    <s v="-"/>
    <n v="5.05"/>
    <n v="0"/>
    <n v="3"/>
    <s v="-"/>
  </r>
  <r>
    <s v="E12000005"/>
    <s v="E08000031"/>
    <x v="4"/>
    <s v="Wolverhampton City Council"/>
    <n v="0.7"/>
    <n v="0.8"/>
    <n v="0.10000000000000009"/>
    <n v="0.4"/>
    <s v="-"/>
    <n v="0.8"/>
    <n v="0"/>
    <n v="0.4"/>
    <s v="-"/>
  </r>
  <r>
    <s v="E12000005"/>
    <s v="E07000237"/>
    <x v="4"/>
    <s v="Worcester City Council"/>
    <n v="2"/>
    <n v="1.6"/>
    <n v="-0.39999999999999991"/>
    <n v="0.8"/>
    <s v="-"/>
    <n v="1.6"/>
    <n v="0"/>
    <n v="0.8"/>
    <s v="-"/>
  </r>
  <r>
    <s v="E12000005"/>
    <s v="E10000034"/>
    <x v="4"/>
    <s v="Worcestershire County Council"/>
    <n v="8.6"/>
    <n v="6"/>
    <n v="-2.5999999999999996"/>
    <n v="1.8"/>
    <s v="-"/>
    <n v="6"/>
    <n v="0"/>
    <n v="1.8"/>
    <s v="-"/>
  </r>
  <r>
    <s v="E12000005"/>
    <s v="E07000238"/>
    <x v="4"/>
    <s v="Wychavon District Council"/>
    <s v="Advised by Worcestershire County Council"/>
    <n v="0"/>
    <n v="0"/>
    <n v="0"/>
    <s v="Not stated"/>
    <n v="0"/>
    <n v="0"/>
    <n v="0"/>
    <s v="Not stated"/>
  </r>
  <r>
    <s v="E12000005"/>
    <s v="E07000239"/>
    <x v="4"/>
    <s v="Wyre Forest District Council"/>
    <s v="Advised by Worcestershire County Council"/>
    <n v="0"/>
    <n v="0"/>
    <n v="0"/>
    <s v="Worcestershire County Council"/>
    <n v="0"/>
    <n v="0"/>
    <n v="0"/>
    <s v="Worcestershire County Council"/>
  </r>
  <r>
    <s v="E12000006"/>
    <s v="E07000200"/>
    <x v="5"/>
    <s v="Babergh District Council"/>
    <s v="Advised by Suffolk County Council"/>
    <n v="0"/>
    <n v="0"/>
    <n v="0"/>
    <s v="Suffolk County Council"/>
    <n v="0"/>
    <n v="0"/>
    <n v="0"/>
    <s v="Suffolk County Council"/>
  </r>
  <r>
    <s v="E12000006"/>
    <s v="E07000066"/>
    <x v="5"/>
    <s v="Basildon Borough Council"/>
    <s v="Advised by Essex County Council (Place Services)"/>
    <n v="0"/>
    <n v="0"/>
    <n v="0"/>
    <s v="Essex County Council (Place Services)"/>
    <n v="0"/>
    <n v="0"/>
    <n v="0"/>
    <s v="Essex County Council (Place Services)"/>
  </r>
  <r>
    <s v="E12000006"/>
    <s v="E06000055"/>
    <x v="5"/>
    <s v="Bedford Borough Council"/>
    <n v="2"/>
    <n v="2.4"/>
    <n v="0.39999999999999991"/>
    <n v="0.4"/>
    <s v="-"/>
    <n v="2.4"/>
    <n v="0"/>
    <n v="0.4"/>
    <s v="-"/>
  </r>
  <r>
    <s v="E12000006"/>
    <s v="E07000067"/>
    <x v="5"/>
    <s v="Braintree District Council"/>
    <s v="Advised by Essex County Council (Place Services)"/>
    <n v="0"/>
    <n v="0"/>
    <n v="0"/>
    <s v="Essex County Council (Place Services)"/>
    <n v="0"/>
    <n v="0"/>
    <n v="0"/>
    <s v="Essex County Council (Place Services)"/>
  </r>
  <r>
    <s v="E12000006"/>
    <s v="E07000143"/>
    <x v="5"/>
    <s v="Breckland District Council"/>
    <s v="Advised by Norfolk County Council"/>
    <n v="0"/>
    <n v="0"/>
    <n v="0"/>
    <s v="Norfolk County Council"/>
    <n v="0"/>
    <n v="0"/>
    <n v="0"/>
    <s v="Norfolk County Council"/>
  </r>
  <r>
    <s v="E12000006"/>
    <s v="E07000068"/>
    <x v="5"/>
    <s v="Brentwood Borough Council"/>
    <s v="Advised by Essex County Council (Place Services)"/>
    <n v="0"/>
    <n v="0"/>
    <n v="0"/>
    <s v="Essex County Council (Place Services)"/>
    <n v="0"/>
    <n v="0"/>
    <n v="0"/>
    <s v="Essex County Council (Place Services)"/>
  </r>
  <r>
    <s v="E12000006"/>
    <s v="E07000144"/>
    <x v="5"/>
    <s v="Broadland District Council"/>
    <s v="Advised by Norfolk County Council"/>
    <n v="0"/>
    <n v="0"/>
    <n v="0"/>
    <s v="Norfolk County Council"/>
    <n v="0"/>
    <n v="0"/>
    <n v="0"/>
    <s v="Norfolk County Council"/>
  </r>
  <r>
    <s v="E12000006"/>
    <s v="E26000007"/>
    <x v="5"/>
    <s v="Broads Authority"/>
    <s v="Advised by Norfolk Countu Council"/>
    <n v="0"/>
    <n v="0"/>
    <n v="0"/>
    <s v="Norfolk County Council"/>
    <n v="0"/>
    <n v="0"/>
    <n v="0"/>
    <s v="Norfolk County Council"/>
  </r>
  <r>
    <s v="E12000006"/>
    <s v="E07000095"/>
    <x v="5"/>
    <s v="Broxbourne Borough Council"/>
    <s v="Advised by Hertordshire County Council"/>
    <n v="0"/>
    <n v="0"/>
    <n v="0"/>
    <s v="Hertfordshire County Council"/>
    <n v="0"/>
    <n v="0"/>
    <n v="0"/>
    <s v="Hertfordshire County Council"/>
  </r>
  <r>
    <s v="E12000006"/>
    <s v="E07000008"/>
    <x v="5"/>
    <s v="Cambridge City Council"/>
    <s v="Advised by Cambridgeshire County Council"/>
    <n v="0"/>
    <n v="0"/>
    <n v="0"/>
    <s v="Cambridgeshire County Council"/>
    <n v="0"/>
    <n v="0"/>
    <n v="0"/>
    <s v="Cambridgeshire County Council"/>
  </r>
  <r>
    <s v="E12000006"/>
    <s v="E10000003"/>
    <x v="5"/>
    <s v="Cambridgeshire County Council"/>
    <n v="10.199999999999999"/>
    <n v="9.6"/>
    <n v="-0.59999999999999964"/>
    <n v="2.5"/>
    <s v="-"/>
    <n v="9.6"/>
    <n v="0"/>
    <n v="2.5"/>
    <s v="-"/>
  </r>
  <r>
    <s v="E12000006"/>
    <s v="E07000069"/>
    <x v="5"/>
    <s v="Castle Point District Council"/>
    <s v="None "/>
    <n v="0"/>
    <n v="0"/>
    <n v="0"/>
    <s v="None"/>
    <n v="0"/>
    <n v="0"/>
    <n v="0"/>
    <s v="None"/>
  </r>
  <r>
    <s v="E12000006"/>
    <s v="E06000056"/>
    <x v="5"/>
    <s v="Central Bedfordshire Council"/>
    <n v="4.8"/>
    <n v="4.8"/>
    <n v="0"/>
    <n v="1.8"/>
    <s v="-"/>
    <n v="4.8"/>
    <n v="0"/>
    <n v="1.8"/>
    <s v="-"/>
  </r>
  <r>
    <s v="E12000006"/>
    <s v="E07000070"/>
    <x v="5"/>
    <s v="Chelmsford City Council"/>
    <s v="Advised by Essex County Council (Place Services)"/>
    <n v="0"/>
    <n v="0"/>
    <n v="0"/>
    <s v="Essex County Council (Place Services)"/>
    <n v="0"/>
    <n v="0"/>
    <n v="0"/>
    <s v="Essex County Council (Place Services)"/>
  </r>
  <r>
    <s v="E12000006"/>
    <s v="E07000071"/>
    <x v="5"/>
    <s v="Colchester Borough Council"/>
    <n v="1.35"/>
    <n v="1"/>
    <n v="-0.35000000000000009"/>
    <n v="0"/>
    <s v="-"/>
    <n v="1"/>
    <n v="0"/>
    <n v="0"/>
    <s v="-"/>
  </r>
  <r>
    <s v="E12000006"/>
    <s v="E07000096"/>
    <x v="5"/>
    <s v="Dacorum Borough Council"/>
    <s v="Advised by Hertfordshire County Council"/>
    <n v="0"/>
    <n v="0"/>
    <n v="0"/>
    <s v="Hertfordshire County Council"/>
    <n v="0"/>
    <n v="0"/>
    <n v="0"/>
    <s v="Hertfordshire County Council"/>
  </r>
  <r>
    <s v="E12000006"/>
    <s v="E07000009"/>
    <x v="5"/>
    <s v="East Cambridgeshire District Council"/>
    <s v="Advised by Cambridgeshire County Council"/>
    <n v="0"/>
    <n v="0"/>
    <n v="0"/>
    <s v="Cambridgeshire County Council"/>
    <n v="0"/>
    <n v="0"/>
    <n v="0"/>
    <s v="Cambridgeshire County Council"/>
  </r>
  <r>
    <s v="E12000006"/>
    <s v="E07000242"/>
    <x v="5"/>
    <s v="East Hertfordshire District Council"/>
    <s v="Advised by Hertfordshire County Council"/>
    <n v="0"/>
    <n v="0"/>
    <n v="0"/>
    <s v="Hertfordshire County Council"/>
    <n v="0"/>
    <n v="0"/>
    <n v="0"/>
    <s v="Hertfordshire County Council"/>
  </r>
  <r>
    <s v="E12000006"/>
    <s v="E07000244"/>
    <x v="5"/>
    <s v="East Suffolk Council"/>
    <s v="Advised by Suffolk County Council"/>
    <n v="0"/>
    <s v="-"/>
    <n v="0"/>
    <s v="Suffolk County Council"/>
    <n v="0"/>
    <n v="0"/>
    <n v="0"/>
    <s v="Suffolk County Council"/>
  </r>
  <r>
    <s v="E12000006"/>
    <s v="E07000072"/>
    <x v="5"/>
    <s v="Epping Forest District Council"/>
    <s v="Advised by Essex County Council (Place Services)"/>
    <n v="0"/>
    <n v="0"/>
    <n v="0"/>
    <s v="Essex County Council (Place Services)"/>
    <n v="0"/>
    <n v="0"/>
    <n v="0"/>
    <s v="Essex County Council (Place Services)"/>
  </r>
  <r>
    <s v="E12000006"/>
    <s v="E10000012"/>
    <x v="5"/>
    <s v="Essex County Council"/>
    <n v="11"/>
    <n v="7"/>
    <n v="-4"/>
    <n v="0"/>
    <s v="-"/>
    <n v="6.5"/>
    <n v="-0.5"/>
    <n v="0.75"/>
    <s v="-"/>
  </r>
  <r>
    <s v="E12000006"/>
    <s v="E07000010"/>
    <x v="5"/>
    <s v="Fenland District Council"/>
    <s v="Advised by Cambridgeshire County Council"/>
    <n v="0"/>
    <n v="0"/>
    <n v="0"/>
    <s v="Cambridgeshire County Council"/>
    <n v="0"/>
    <n v="0"/>
    <n v="0"/>
    <s v="Cambridgeshire County Council"/>
  </r>
  <r>
    <s v="E12000006"/>
    <s v="E07000145"/>
    <x v="5"/>
    <s v="Great Yarmouth Borough Council"/>
    <s v="Advised by Norfolk County Council"/>
    <n v="0"/>
    <n v="0"/>
    <n v="0"/>
    <s v="Norfolk County Council"/>
    <n v="0"/>
    <n v="0"/>
    <n v="0"/>
    <s v="Norfolk County Council"/>
  </r>
  <r>
    <s v="E12000006"/>
    <s v="E07000073"/>
    <x v="5"/>
    <s v="Harlow District Council"/>
    <s v="Advised by Essex County Council (Place Services)"/>
    <n v="0"/>
    <n v="0"/>
    <n v="0"/>
    <s v="Essex County Council (Place Services)"/>
    <n v="0"/>
    <n v="0"/>
    <n v="0"/>
    <s v="Essex County Council (Place Services)"/>
  </r>
  <r>
    <s v="E12000006"/>
    <s v="E10000015"/>
    <x v="5"/>
    <s v="Hertfordshire County Council"/>
    <n v="3.8"/>
    <n v="3.7"/>
    <n v="-9.9999999999999645E-2"/>
    <n v="1"/>
    <s v="-"/>
    <n v="3.7"/>
    <n v="0"/>
    <n v="1"/>
    <s v="-"/>
  </r>
  <r>
    <s v="E12000006"/>
    <s v="E07000098"/>
    <x v="5"/>
    <s v="Hertsmere Borough Council"/>
    <s v="Advised by Hertfordshire County Council"/>
    <n v="0"/>
    <n v="0"/>
    <n v="0"/>
    <s v="Hertfordshire County Council"/>
    <n v="0"/>
    <n v="0"/>
    <n v="0"/>
    <s v="Hertfordshire County Council"/>
  </r>
  <r>
    <s v="E12000006"/>
    <s v="E07000011"/>
    <x v="5"/>
    <s v="Huntingdonshire District Council"/>
    <s v="Advised by Cambridgeshire County Council"/>
    <n v="0"/>
    <n v="0"/>
    <n v="0"/>
    <s v="Cambridgeshire County Council"/>
    <n v="0"/>
    <n v="0"/>
    <n v="0"/>
    <s v="Cambridgeshire County Council"/>
  </r>
  <r>
    <s v="E12000006"/>
    <s v="E07000202"/>
    <x v="5"/>
    <s v="Ipswich Borough Council"/>
    <s v="Advised by Suffolk County Council"/>
    <n v="0"/>
    <n v="0"/>
    <n v="0"/>
    <s v="Suffolk County Council"/>
    <n v="0"/>
    <n v="0"/>
    <n v="0"/>
    <s v="Suffolk County Council"/>
  </r>
  <r>
    <s v="E12000006"/>
    <s v="E07000146"/>
    <x v="5"/>
    <s v="Kings Lynn &amp; West Norfolk Borough Council"/>
    <s v="Advised by Norfolk County Council"/>
    <n v="0"/>
    <n v="0"/>
    <n v="0"/>
    <s v="Norfolk County Council"/>
    <n v="0"/>
    <n v="0"/>
    <n v="0"/>
    <s v="Norfolk County Council"/>
  </r>
  <r>
    <s v="E12000006"/>
    <s v="E06000032"/>
    <x v="5"/>
    <s v="Luton Borough Council"/>
    <s v="Advised by Central Bedfordshire"/>
    <n v="0"/>
    <n v="0"/>
    <n v="0"/>
    <s v="Central Bedfordshire Council"/>
    <n v="0"/>
    <n v="0"/>
    <n v="0"/>
    <s v="Central Bedfordshire Council"/>
  </r>
  <r>
    <s v="E12000006"/>
    <s v="E07000074"/>
    <x v="5"/>
    <s v="Maldon District Council"/>
    <s v="Advised by Essex County Council (Place Services)"/>
    <n v="0"/>
    <n v="0"/>
    <n v="0"/>
    <s v="Essex County Council (Place Services)"/>
    <n v="0"/>
    <n v="0"/>
    <n v="0"/>
    <s v="Essex County Council (Place Services)"/>
  </r>
  <r>
    <s v="E12000006"/>
    <s v="E07000203"/>
    <x v="5"/>
    <s v="Mid Suffolk District Council"/>
    <s v="Advised by Suffolk County Council"/>
    <n v="0"/>
    <n v="0"/>
    <n v="0"/>
    <s v="Suffolk County Council"/>
    <n v="0"/>
    <n v="0"/>
    <n v="0"/>
    <s v="Suffolk County Council"/>
  </r>
  <r>
    <s v="E12000006"/>
    <s v="E10000020"/>
    <x v="5"/>
    <s v="Norfolk County Council"/>
    <n v="17.5"/>
    <n v="13.49"/>
    <n v="-4.01"/>
    <n v="5.4"/>
    <s v="-"/>
    <n v="12.49"/>
    <n v="-1"/>
    <n v="5.4"/>
    <s v="-"/>
  </r>
  <r>
    <s v="E12000006"/>
    <s v="E07000099"/>
    <x v="5"/>
    <s v="North Hertfordshire District Council"/>
    <s v="Advised by Hertfordshire County Council"/>
    <n v="0"/>
    <n v="0"/>
    <n v="0"/>
    <s v="Hertfordshire County Council"/>
    <n v="0"/>
    <n v="0"/>
    <n v="0"/>
    <s v="Hertfordshire County Council"/>
  </r>
  <r>
    <s v="E12000006"/>
    <s v="E07000147"/>
    <x v="5"/>
    <s v="North Norfolk District Council"/>
    <s v="Advised by Norfolk County Council"/>
    <n v="0"/>
    <n v="0"/>
    <n v="0"/>
    <s v="Norfolk County Council"/>
    <n v="0"/>
    <n v="0"/>
    <n v="0"/>
    <s v="Norfolk County Council"/>
  </r>
  <r>
    <s v="E12000006"/>
    <s v="E07000148"/>
    <x v="5"/>
    <s v="Norwich City Council"/>
    <s v="Advised by Norfolk County Council"/>
    <n v="0"/>
    <n v="0"/>
    <n v="0"/>
    <s v="Norfolk County Council"/>
    <n v="0"/>
    <n v="0"/>
    <n v="0"/>
    <s v="Norfolk County Council"/>
  </r>
  <r>
    <s v="E12000006"/>
    <s v="E06000031"/>
    <x v="5"/>
    <s v="Peterborough City Council"/>
    <n v="1.25"/>
    <n v="1.25"/>
    <n v="0"/>
    <n v="0.5"/>
    <s v="-"/>
    <n v="1.25"/>
    <n v="0"/>
    <n v="0.5"/>
    <s v="-"/>
  </r>
  <r>
    <s v="E12000006"/>
    <s v="E07000075"/>
    <x v="5"/>
    <s v="Rochford District Council"/>
    <s v="Advised by Essex CC (Place Services)"/>
    <n v="0"/>
    <n v="0"/>
    <n v="0"/>
    <s v="Essex County Council (Place Services)"/>
    <n v="0"/>
    <n v="0"/>
    <n v="0"/>
    <s v="Essex County Council (Place Services)"/>
  </r>
  <r>
    <s v="E12000006"/>
    <s v="E07000012"/>
    <x v="5"/>
    <s v="South Cambridgeshire District Council"/>
    <s v="Advised by Cambridgeshire County Council"/>
    <n v="0"/>
    <n v="0"/>
    <n v="0"/>
    <s v="Cambridgeshire County Council"/>
    <n v="0"/>
    <n v="0"/>
    <n v="0"/>
    <s v="Cambridgeshire County Council"/>
  </r>
  <r>
    <s v="E12000006"/>
    <s v="E07000149"/>
    <x v="5"/>
    <s v="South Norfolk District Council"/>
    <s v="Advised by Norfolk County Council"/>
    <n v="0"/>
    <n v="0"/>
    <n v="0"/>
    <s v="Norfolk County Council"/>
    <n v="0"/>
    <n v="0"/>
    <n v="0"/>
    <s v="Norfolk County Council"/>
  </r>
  <r>
    <s v="E12000006"/>
    <s v="E06000033"/>
    <x v="5"/>
    <s v="Southend-on-Sea Borough Council"/>
    <s v="None"/>
    <n v="0.25"/>
    <n v="0.25"/>
    <n v="0"/>
    <s v="-"/>
    <n v="0.25"/>
    <n v="0"/>
    <n v="0"/>
    <s v="-"/>
  </r>
  <r>
    <s v="E12000006"/>
    <s v="E07000240"/>
    <x v="5"/>
    <s v="St Albans City Council"/>
    <n v="1"/>
    <n v="1"/>
    <n v="0"/>
    <n v="0"/>
    <s v="-"/>
    <n v="1"/>
    <n v="0"/>
    <n v="0"/>
    <s v="-"/>
  </r>
  <r>
    <s v="E12000006"/>
    <s v="E07000243"/>
    <x v="5"/>
    <s v="Stevenage Borough Council"/>
    <s v="Advised by Herts CC"/>
    <n v="0"/>
    <n v="0"/>
    <n v="0"/>
    <s v="Hertfordshire County Council"/>
    <n v="0"/>
    <n v="0"/>
    <n v="0"/>
    <s v="Hertfordshire County Council"/>
  </r>
  <r>
    <s v="E12000006"/>
    <s v="E10000029"/>
    <x v="5"/>
    <s v="Suffolk County Council"/>
    <n v="13"/>
    <n v="14.5"/>
    <n v="1.5"/>
    <n v="3.5"/>
    <s v="-"/>
    <n v="14.5"/>
    <n v="0"/>
    <n v="3.5"/>
    <s v="-"/>
  </r>
  <r>
    <s v="E12000006"/>
    <s v="E07000076"/>
    <x v="5"/>
    <s v="Tendring District Council"/>
    <s v="Advised by Essex County Council (Place Services)"/>
    <n v="0"/>
    <n v="0"/>
    <n v="0"/>
    <s v="Essex County Council (Place Services)"/>
    <n v="0"/>
    <n v="0"/>
    <n v="0"/>
    <s v="Essex County Council (Place Services)"/>
  </r>
  <r>
    <s v="E12000006"/>
    <s v="E07000102"/>
    <x v="5"/>
    <s v="Three Rivers District Council"/>
    <s v="Advised by Hertfordshire County Council"/>
    <n v="0"/>
    <n v="0"/>
    <n v="0"/>
    <s v="Hertfordshire County Council"/>
    <n v="0"/>
    <n v="0"/>
    <n v="0"/>
    <s v="Hertfordshire County Council"/>
  </r>
  <r>
    <s v="E12000006"/>
    <s v="E06000034"/>
    <x v="5"/>
    <s v="Thurrock Council"/>
    <s v="Advised by Essex County Council (Place Services)"/>
    <n v="0"/>
    <n v="0"/>
    <n v="0"/>
    <s v="Essex County Council (Place Services)"/>
    <n v="0"/>
    <n v="0"/>
    <n v="0"/>
    <s v="Essex County Council (Place Services)"/>
  </r>
  <r>
    <s v="E12000006"/>
    <s v="E07000077"/>
    <x v="5"/>
    <s v="Uttlesford District Council"/>
    <s v="Advised by Essex County Council (Place Services)"/>
    <n v="0"/>
    <n v="0"/>
    <n v="0"/>
    <s v="Essex County Council (Place Services)"/>
    <n v="0"/>
    <n v="0"/>
    <n v="0"/>
    <s v="Essex County Council (Place Services)"/>
  </r>
  <r>
    <s v="E12000006"/>
    <s v="E07000103"/>
    <x v="5"/>
    <s v="Watford Borough Council"/>
    <s v="Advised by Hertfordshire County Council"/>
    <n v="0"/>
    <n v="0"/>
    <n v="0"/>
    <s v="Hertfordshire County Council"/>
    <n v="0"/>
    <n v="0"/>
    <n v="0"/>
    <s v="Hertfordshire County Council"/>
  </r>
  <r>
    <s v="E12000006"/>
    <s v="E07000241"/>
    <x v="5"/>
    <s v="Welwyn Hatfield Borough Council"/>
    <s v="Advised by Hertfordshire County Council"/>
    <n v="0"/>
    <n v="0"/>
    <n v="0"/>
    <s v="Hertfordshire County Council"/>
    <n v="0"/>
    <n v="0"/>
    <n v="0"/>
    <s v="Hertfordshire County Council"/>
  </r>
  <r>
    <s v="E12000006"/>
    <s v="E07000245"/>
    <x v="5"/>
    <s v="West Suffolk Council"/>
    <s v="Advised by Suffolk County Council"/>
    <n v="0"/>
    <s v="-"/>
    <n v="0"/>
    <s v="Suffolk County Council"/>
    <n v="0"/>
    <n v="0"/>
    <n v="0"/>
    <s v="Suffolk County Council"/>
  </r>
  <r>
    <s v="E12000007"/>
    <s v="E09000002"/>
    <x v="6"/>
    <s v="Barking and Dagenham"/>
    <s v="Advised by GLAAS"/>
    <n v="0"/>
    <n v="0"/>
    <n v="0"/>
    <s v="GLAAS"/>
    <n v="0"/>
    <n v="0"/>
    <n v="0"/>
    <s v="GLAAS"/>
  </r>
  <r>
    <s v="E12000007"/>
    <s v="E09000003"/>
    <x v="6"/>
    <s v="Barnet"/>
    <s v="Advised by GLAAS"/>
    <n v="0"/>
    <n v="0"/>
    <n v="0"/>
    <s v="GLAAS"/>
    <n v="0"/>
    <n v="0"/>
    <n v="0"/>
    <s v="GLAAS"/>
  </r>
  <r>
    <s v="E12000007"/>
    <s v="E09000004"/>
    <x v="6"/>
    <s v="Bexley"/>
    <s v="Advised by GLAAS"/>
    <n v="0"/>
    <n v="0"/>
    <n v="0"/>
    <s v="GLAAS"/>
    <n v="0"/>
    <n v="0"/>
    <n v="0"/>
    <s v="GLAAS"/>
  </r>
  <r>
    <s v="E12000007"/>
    <s v="E09000005"/>
    <x v="6"/>
    <s v="Brent"/>
    <s v="Advised by GLAAS"/>
    <n v="0"/>
    <n v="0"/>
    <n v="0"/>
    <s v="GLAAS"/>
    <n v="0"/>
    <n v="0"/>
    <n v="0"/>
    <s v="GLAAS"/>
  </r>
  <r>
    <s v="E12000007"/>
    <s v="E09000006"/>
    <x v="6"/>
    <s v="Bromley"/>
    <s v="Advised by GLAAS"/>
    <n v="0"/>
    <n v="0"/>
    <n v="0"/>
    <s v="GLAAS"/>
    <n v="0"/>
    <n v="0"/>
    <n v="0"/>
    <s v="GLAAS"/>
  </r>
  <r>
    <s v="E12000007"/>
    <s v="E09000007"/>
    <x v="6"/>
    <s v="Camden"/>
    <s v="Advised by GLAAS"/>
    <n v="0"/>
    <n v="0"/>
    <n v="0"/>
    <s v="GLAAS"/>
    <n v="0"/>
    <n v="0"/>
    <n v="0"/>
    <s v="GLAAS"/>
  </r>
  <r>
    <s v="E12000007"/>
    <s v="E09000001"/>
    <x v="6"/>
    <s v="City of London"/>
    <n v="1"/>
    <s v="Not provided"/>
    <s v="-"/>
    <s v="Not provided"/>
    <s v="-"/>
    <s v="Not provided"/>
    <e v="#N/A"/>
    <s v="Not provided"/>
    <s v="-"/>
  </r>
  <r>
    <s v="E12000007"/>
    <s v="E09000008"/>
    <x v="6"/>
    <s v="Croydon"/>
    <s v="Advised by GLAAS"/>
    <n v="0"/>
    <n v="0"/>
    <n v="0"/>
    <s v="GLAAS"/>
    <n v="0"/>
    <n v="0"/>
    <n v="0"/>
    <s v="GLAAS"/>
  </r>
  <r>
    <s v="E12000007"/>
    <s v="E09000009"/>
    <x v="6"/>
    <s v="Ealing"/>
    <s v="Advised by GLAAS"/>
    <n v="0"/>
    <n v="0"/>
    <n v="0"/>
    <s v="GLAAS"/>
    <n v="0"/>
    <n v="0"/>
    <n v="0"/>
    <s v="GLAAS"/>
  </r>
  <r>
    <s v="E12000007"/>
    <s v="E09000010"/>
    <x v="6"/>
    <s v="Enfield"/>
    <s v="Advised by GLAAS"/>
    <n v="0"/>
    <n v="0"/>
    <n v="0"/>
    <s v="GLAAS"/>
    <n v="0"/>
    <n v="0"/>
    <n v="0"/>
    <s v="GLAAS"/>
  </r>
  <r>
    <s v="E12000007"/>
    <s v="-"/>
    <x v="6"/>
    <s v="GLAAS"/>
    <s v="-"/>
    <n v="10.4"/>
    <s v="-"/>
    <n v="4"/>
    <s v="-"/>
    <n v="10.4"/>
    <n v="0"/>
    <n v="4"/>
    <s v="-"/>
  </r>
  <r>
    <s v="E12000007"/>
    <s v="E09000011"/>
    <x v="6"/>
    <s v="Greenwich"/>
    <s v="Advised by GLAAS"/>
    <n v="0"/>
    <n v="0"/>
    <n v="0"/>
    <s v="GLAAS"/>
    <n v="0"/>
    <n v="0"/>
    <n v="0"/>
    <s v="GLAAS"/>
  </r>
  <r>
    <s v="E12000007"/>
    <s v="E09000012"/>
    <x v="6"/>
    <s v="Hackney"/>
    <s v="Advised by GLAAS"/>
    <n v="0"/>
    <n v="0"/>
    <n v="0"/>
    <s v="GLAAS"/>
    <n v="0"/>
    <n v="0"/>
    <n v="0"/>
    <s v="GLAAS"/>
  </r>
  <r>
    <s v="E12000007"/>
    <s v="E09000013"/>
    <x v="6"/>
    <s v="Hammersmith and Fulham"/>
    <s v="Advised by GLAAS"/>
    <n v="0"/>
    <n v="0"/>
    <n v="0"/>
    <s v="GLAAS"/>
    <n v="0"/>
    <n v="0"/>
    <n v="0"/>
    <s v="GLAAS"/>
  </r>
  <r>
    <s v="E12000007"/>
    <s v="E09000014"/>
    <x v="6"/>
    <s v="Haringey"/>
    <s v="Advised by GLAAS"/>
    <n v="0"/>
    <n v="0"/>
    <n v="0"/>
    <s v="GLAAS"/>
    <n v="0"/>
    <n v="0"/>
    <n v="0"/>
    <s v="GLAAS"/>
  </r>
  <r>
    <s v="E12000007"/>
    <s v="E09000015"/>
    <x v="6"/>
    <s v="Harrow"/>
    <s v="Advised by GLAAS"/>
    <n v="0"/>
    <n v="0"/>
    <n v="0"/>
    <s v="GLAAS"/>
    <n v="0"/>
    <n v="0"/>
    <n v="0"/>
    <s v="GLAAS"/>
  </r>
  <r>
    <s v="E12000007"/>
    <s v="E09000016"/>
    <x v="6"/>
    <s v="Havering"/>
    <s v="Advised by GLAAS"/>
    <n v="0"/>
    <n v="0"/>
    <n v="0"/>
    <s v="GLAAS"/>
    <n v="0"/>
    <n v="0"/>
    <n v="0"/>
    <s v="GLAAS"/>
  </r>
  <r>
    <s v="E12000007"/>
    <s v="E09000017"/>
    <x v="6"/>
    <s v="Hillingdon"/>
    <s v="Advised by GLAAS"/>
    <n v="0"/>
    <n v="0"/>
    <n v="0"/>
    <s v="GLAAS"/>
    <n v="0"/>
    <n v="0"/>
    <n v="0"/>
    <s v="GLAAS"/>
  </r>
  <r>
    <s v="E12000007"/>
    <s v="E09000018"/>
    <x v="6"/>
    <s v="Hounslow"/>
    <s v="Advised by GLAAS"/>
    <n v="0"/>
    <n v="0"/>
    <n v="0"/>
    <s v="GLAAS"/>
    <n v="0"/>
    <n v="0"/>
    <n v="0"/>
    <s v="GLAAS"/>
  </r>
  <r>
    <s v="E12000007"/>
    <s v="E09000019"/>
    <x v="6"/>
    <s v="Islington"/>
    <s v="Advised by GLAAS"/>
    <n v="0"/>
    <n v="0"/>
    <n v="0"/>
    <s v="GLAAS"/>
    <n v="0"/>
    <n v="0"/>
    <n v="0"/>
    <s v="GLAAS"/>
  </r>
  <r>
    <s v="E12000007"/>
    <s v="E09000020"/>
    <x v="6"/>
    <s v="Kensington and Chelsea"/>
    <s v="Advised by GLAAS"/>
    <n v="0"/>
    <n v="0"/>
    <n v="0"/>
    <s v="GLAAS"/>
    <n v="0"/>
    <n v="0"/>
    <n v="0"/>
    <s v="GLAAS"/>
  </r>
  <r>
    <s v="E12000007"/>
    <s v="E09000021"/>
    <x v="6"/>
    <s v="Kingston upon Thames"/>
    <s v="Advised by GLAAS"/>
    <n v="0"/>
    <n v="0"/>
    <n v="0"/>
    <s v="GLAAS"/>
    <n v="0"/>
    <n v="0"/>
    <n v="0"/>
    <s v="GLAAS"/>
  </r>
  <r>
    <s v="E12000007"/>
    <s v="E09000022"/>
    <x v="6"/>
    <s v="Lambeth"/>
    <s v="Advised by GLAAS"/>
    <n v="0"/>
    <n v="0"/>
    <n v="0"/>
    <s v="GLAAS"/>
    <n v="0"/>
    <n v="0"/>
    <n v="0"/>
    <s v="GLAAS"/>
  </r>
  <r>
    <s v="E12000007"/>
    <s v="E09000023"/>
    <x v="6"/>
    <s v="Lewisham"/>
    <s v="Advised by GLAAS"/>
    <n v="0"/>
    <n v="0"/>
    <n v="0"/>
    <s v="GLAAS"/>
    <n v="0"/>
    <n v="0"/>
    <n v="0"/>
    <s v="GLAAS"/>
  </r>
  <r>
    <s v="E12000007"/>
    <s v="E09000024"/>
    <x v="6"/>
    <s v="Merton"/>
    <s v="Advised by GLAAS"/>
    <n v="0"/>
    <n v="0"/>
    <n v="0"/>
    <s v="GLAAS"/>
    <n v="0"/>
    <n v="0"/>
    <n v="0"/>
    <s v="GLAAS"/>
  </r>
  <r>
    <s v="E12000007"/>
    <s v="E09000025"/>
    <x v="6"/>
    <s v="Newham"/>
    <s v="Advised by GLAAS"/>
    <n v="0"/>
    <n v="0"/>
    <n v="0"/>
    <s v="GLAAS"/>
    <n v="0"/>
    <n v="0"/>
    <n v="0"/>
    <s v="GLAAS"/>
  </r>
  <r>
    <s v="E12000007"/>
    <s v="E09000026"/>
    <x v="6"/>
    <s v="Redbridge"/>
    <s v="Advised by GLAAS"/>
    <n v="0"/>
    <n v="0"/>
    <n v="0"/>
    <s v="GLAAS"/>
    <n v="0"/>
    <n v="0"/>
    <n v="0"/>
    <s v="GLAAS"/>
  </r>
  <r>
    <s v="E12000007"/>
    <s v="E09000027"/>
    <x v="6"/>
    <s v="Richmond upon Thames"/>
    <s v="Advised by GLAAS"/>
    <n v="0"/>
    <n v="0"/>
    <n v="0"/>
    <s v="GLAAS"/>
    <n v="0"/>
    <n v="0"/>
    <n v="0"/>
    <s v="GLAAS"/>
  </r>
  <r>
    <s v="E12000007"/>
    <s v="E09000028"/>
    <x v="6"/>
    <s v="Southwark"/>
    <n v="1"/>
    <n v="1"/>
    <n v="0"/>
    <n v="0"/>
    <s v="-"/>
    <n v="1"/>
    <n v="0"/>
    <n v="0"/>
    <s v="-"/>
  </r>
  <r>
    <s v="E12000007"/>
    <s v="E09000029"/>
    <x v="6"/>
    <s v="Sutton"/>
    <s v="Advised by GLAAS"/>
    <n v="0"/>
    <n v="0"/>
    <n v="0"/>
    <s v="GLAAS"/>
    <n v="0"/>
    <n v="0"/>
    <n v="0"/>
    <s v="GLAAS"/>
  </r>
  <r>
    <s v="E12000007"/>
    <s v="E09000030"/>
    <x v="6"/>
    <s v="Tower Hamlets"/>
    <s v="Advised by GLAAS"/>
    <n v="0"/>
    <n v="0"/>
    <n v="0"/>
    <s v="GLAAS"/>
    <n v="0"/>
    <n v="0"/>
    <n v="0"/>
    <s v="GLAAS"/>
  </r>
  <r>
    <s v="E12000007"/>
    <s v="E09000031"/>
    <x v="6"/>
    <s v="Waltham Forest"/>
    <s v="Advised by GLAAS"/>
    <n v="0"/>
    <n v="0"/>
    <n v="0"/>
    <s v="GLAAS"/>
    <n v="0"/>
    <n v="0"/>
    <n v="0"/>
    <s v="GLAAS"/>
  </r>
  <r>
    <s v="E12000007"/>
    <s v="E09000032"/>
    <x v="6"/>
    <s v="Wandsworth"/>
    <s v="Advised by GLAAS"/>
    <n v="0"/>
    <n v="0"/>
    <n v="0"/>
    <s v="GLAAS"/>
    <n v="0"/>
    <n v="0"/>
    <n v="0"/>
    <s v="GLAAS"/>
  </r>
  <r>
    <s v="E12000007"/>
    <s v="E09000033"/>
    <x v="6"/>
    <s v="Westminster"/>
    <s v="Advised by GLAAS"/>
    <n v="0"/>
    <n v="0"/>
    <n v="0"/>
    <s v="GLAAS"/>
    <n v="0"/>
    <n v="0"/>
    <n v="0"/>
    <s v="GLAAS"/>
  </r>
  <r>
    <s v="E12000008"/>
    <s v="E07000223"/>
    <x v="7"/>
    <s v="Adur District Council"/>
    <s v="Advised by Chichester District Council"/>
    <n v="0"/>
    <n v="0"/>
    <n v="0"/>
    <s v="Not stated"/>
    <n v="0"/>
    <n v="0"/>
    <n v="0"/>
    <s v="Not stated"/>
  </r>
  <r>
    <s v="E12000008"/>
    <s v="E07000224"/>
    <x v="7"/>
    <s v="Arun District Council"/>
    <s v="Advised by Chichester District Council"/>
    <n v="0"/>
    <n v="0"/>
    <n v="0"/>
    <s v="Chichester District Council"/>
    <n v="0"/>
    <n v="0"/>
    <n v="0"/>
    <s v="Chichester District Council"/>
  </r>
  <r>
    <s v="E12000008"/>
    <s v="E07000105"/>
    <x v="7"/>
    <s v="Ashford Borough Council"/>
    <s v="Advised by Kent County Council"/>
    <n v="0"/>
    <n v="0"/>
    <n v="0"/>
    <s v="Kent County Council"/>
    <n v="0"/>
    <n v="0"/>
    <n v="0"/>
    <s v="Kent County Council"/>
  </r>
  <r>
    <s v="E12000008"/>
    <s v="E07000084"/>
    <x v="7"/>
    <s v="Basingstoke &amp; Deane Borough Council"/>
    <s v="Advised by Hampshire County Council"/>
    <n v="0"/>
    <n v="0"/>
    <n v="0"/>
    <s v="Hampshire County Council"/>
    <n v="0"/>
    <n v="0"/>
    <n v="0"/>
    <s v="Hampshire County Council"/>
  </r>
  <r>
    <s v="E12000008"/>
    <s v="-"/>
    <x v="7"/>
    <s v="Berkshire Archaeology"/>
    <s v="-"/>
    <n v="3.35"/>
    <s v="-"/>
    <n v="1.35"/>
    <s v="-"/>
    <n v="3.35"/>
    <n v="0"/>
    <n v="1.35"/>
    <s v="-"/>
  </r>
  <r>
    <s v="E12000008"/>
    <s v="E06000036"/>
    <x v="7"/>
    <s v="Bracknell Forest Borough Council"/>
    <s v="Advised by Berkshire Archaeology"/>
    <n v="0"/>
    <n v="0"/>
    <n v="0"/>
    <s v="Berkshire Archaeology"/>
    <n v="0"/>
    <n v="0"/>
    <n v="0"/>
    <s v="Berkshire Archaeology"/>
  </r>
  <r>
    <s v="E12000008"/>
    <s v="E06000043"/>
    <x v="7"/>
    <s v="Brighton and Hove City Council"/>
    <s v="Advised by East Sussex County Council"/>
    <n v="0"/>
    <n v="0"/>
    <n v="0"/>
    <s v="East Sussex County Council"/>
    <n v="0"/>
    <n v="0"/>
    <n v="0"/>
    <s v="East Sussex County Council"/>
  </r>
  <r>
    <s v="E12000008"/>
    <s v="E06000060"/>
    <x v="7"/>
    <s v="Buckinghamshire Council"/>
    <s v="-"/>
    <n v="3.6"/>
    <s v="Newly formed authority since 2018"/>
    <n v="1.6"/>
    <s v="-"/>
    <n v="3.6"/>
    <n v="0"/>
    <n v="1.6"/>
    <s v="-"/>
  </r>
  <r>
    <s v="E12000008"/>
    <s v="E07000106"/>
    <x v="7"/>
    <s v="Canterbury City Council"/>
    <n v="0.8"/>
    <n v="0.8"/>
    <n v="0"/>
    <n v="0"/>
    <s v="-"/>
    <n v="0.8"/>
    <n v="0"/>
    <n v="0"/>
    <s v="-"/>
  </r>
  <r>
    <s v="E12000008"/>
    <s v="E07000177"/>
    <x v="7"/>
    <s v="Cherwell District Council"/>
    <s v="Advised by Oxfordshire County Council"/>
    <n v="0"/>
    <n v="0"/>
    <n v="0"/>
    <s v="Oxfordshire County Council"/>
    <n v="0"/>
    <n v="0"/>
    <n v="0"/>
    <s v="Oxfordshire County Council"/>
  </r>
  <r>
    <s v="E12000008"/>
    <s v="E07000225"/>
    <x v="7"/>
    <s v="Chichester District Council"/>
    <n v="1"/>
    <n v="1"/>
    <n v="0"/>
    <n v="0"/>
    <s v="-"/>
    <n v="1"/>
    <n v="0"/>
    <n v="0"/>
    <s v="-"/>
  </r>
  <r>
    <s v="E12000008"/>
    <s v="E07000226"/>
    <x v="7"/>
    <s v="Crawley Borough Council"/>
    <s v="Advised by Surrey County Council"/>
    <n v="0"/>
    <n v="0"/>
    <n v="0"/>
    <s v="Surrey County Council"/>
    <n v="0"/>
    <n v="0"/>
    <n v="0"/>
    <s v="Surrey County Council"/>
  </r>
  <r>
    <s v="E12000008"/>
    <s v="E07000107"/>
    <x v="7"/>
    <s v="Dartford Borough Council"/>
    <s v="Advised by Kent County Council"/>
    <n v="0"/>
    <n v="0"/>
    <n v="0"/>
    <s v="Kent County Council"/>
    <n v="0"/>
    <n v="0"/>
    <n v="0"/>
    <s v="Kent County Council"/>
  </r>
  <r>
    <s v="E12000008"/>
    <s v="E07000108"/>
    <x v="7"/>
    <s v="Dover District Council"/>
    <s v="Advised by Kent County Council"/>
    <n v="0"/>
    <n v="0"/>
    <n v="0"/>
    <s v="Kent County Council"/>
    <n v="0"/>
    <n v="0"/>
    <n v="0"/>
    <s v="Kent County Council"/>
  </r>
  <r>
    <s v="E12000008"/>
    <s v="E07000085"/>
    <x v="7"/>
    <s v="East Hampshire District Council"/>
    <s v="Advised by Hampshire County Council"/>
    <n v="0"/>
    <n v="0"/>
    <n v="0"/>
    <s v="Hampshire County Council"/>
    <n v="0"/>
    <n v="0"/>
    <n v="0"/>
    <s v="Hampshire County Council"/>
  </r>
  <r>
    <s v="E12000008"/>
    <s v="E10000011"/>
    <x v="7"/>
    <s v="East Sussex County Council"/>
    <n v="3.6"/>
    <n v="3.4000000000000004"/>
    <n v="-0.19999999999999973"/>
    <n v="1.8"/>
    <s v="-"/>
    <n v="3.4000000000000004"/>
    <n v="0"/>
    <n v="1.8"/>
    <s v="-"/>
  </r>
  <r>
    <s v="E12000008"/>
    <s v="E07000061"/>
    <x v="7"/>
    <s v="Eastbourne Borough Council"/>
    <s v="Advised by East Sussex County Council"/>
    <n v="0"/>
    <n v="0"/>
    <n v="0"/>
    <s v="East Sussex County Council"/>
    <n v="0"/>
    <n v="0"/>
    <n v="0"/>
    <s v="East Sussex County Council"/>
  </r>
  <r>
    <s v="E12000008"/>
    <s v="E07000086"/>
    <x v="7"/>
    <s v="Eastleigh Borough Council"/>
    <s v="Advised by Hampshire County Council"/>
    <n v="0"/>
    <n v="0"/>
    <n v="0"/>
    <s v="Hampshire County Council"/>
    <n v="0"/>
    <n v="0"/>
    <n v="0"/>
    <s v="Hampshire County Council"/>
  </r>
  <r>
    <s v="E12000008"/>
    <s v="E07000207"/>
    <x v="7"/>
    <s v="Elmbridge Borough Council"/>
    <s v="Advised by Surrey County Council"/>
    <n v="0"/>
    <n v="0"/>
    <n v="0"/>
    <s v="Surrey County Council"/>
    <n v="0"/>
    <n v="0"/>
    <n v="0"/>
    <s v="Surrey County Council"/>
  </r>
  <r>
    <s v="E12000008"/>
    <s v="E07000208"/>
    <x v="7"/>
    <s v="Epsom &amp; Ewell Borough Council"/>
    <s v="Advised by Surrey County Council"/>
    <n v="0"/>
    <n v="0"/>
    <n v="0"/>
    <s v="Surrey County Council"/>
    <n v="0"/>
    <n v="0"/>
    <n v="0"/>
    <s v="Surrey County Council"/>
  </r>
  <r>
    <s v="E12000008"/>
    <s v="E07000087"/>
    <x v="7"/>
    <s v="Fareham Borough Council"/>
    <s v="Advised by Hampshire County Council"/>
    <n v="0"/>
    <n v="0"/>
    <n v="0"/>
    <s v="Hampshire County Council"/>
    <n v="0"/>
    <n v="0"/>
    <n v="0"/>
    <s v="Hampshire County Council"/>
  </r>
  <r>
    <s v="E12000008"/>
    <s v="E07000112"/>
    <x v="7"/>
    <s v="Folkestone and Hythe District Council"/>
    <s v="Advised by Kent County Council"/>
    <n v="0"/>
    <n v="0"/>
    <n v="0"/>
    <s v="Kent County Council"/>
    <n v="0"/>
    <n v="0"/>
    <n v="0"/>
    <s v="Kent County Council"/>
  </r>
  <r>
    <s v="E12000008"/>
    <s v="E07000088"/>
    <x v="7"/>
    <s v="Gosport Borough Council"/>
    <s v="Advised by Hampshire County Council"/>
    <n v="0"/>
    <n v="0"/>
    <n v="0"/>
    <s v="Hampshire County Council"/>
    <n v="0"/>
    <n v="0"/>
    <n v="0"/>
    <s v="Hampshire County Council"/>
  </r>
  <r>
    <s v="E12000008"/>
    <s v="E07000109"/>
    <x v="7"/>
    <s v="Gravesham Borough Council"/>
    <s v="Advised by Kent County Council"/>
    <n v="0"/>
    <n v="0"/>
    <n v="0"/>
    <s v="Kent County Council"/>
    <n v="0"/>
    <n v="0"/>
    <n v="0"/>
    <s v="Kent County Council"/>
  </r>
  <r>
    <s v="E12000008"/>
    <s v="E07000209"/>
    <x v="7"/>
    <s v="Guildford Borough Council"/>
    <s v="Advised by Surrey County Council"/>
    <n v="0"/>
    <n v="0"/>
    <n v="0"/>
    <s v="Surrey County Council"/>
    <n v="0"/>
    <n v="0"/>
    <n v="0"/>
    <s v="Surrey County Council"/>
  </r>
  <r>
    <s v="E12000008"/>
    <s v="E10000014"/>
    <x v="7"/>
    <s v="Hampshire County Council"/>
    <n v="3"/>
    <n v="3"/>
    <n v="0"/>
    <n v="1"/>
    <s v="-"/>
    <n v="3"/>
    <n v="0"/>
    <n v="1"/>
    <s v="-"/>
  </r>
  <r>
    <s v="E12000008"/>
    <s v="E07000089"/>
    <x v="7"/>
    <s v="Hart District Council"/>
    <s v="Advised by Hampshire County Council"/>
    <n v="0"/>
    <n v="0"/>
    <n v="0"/>
    <s v="Hampshire County Council"/>
    <n v="0"/>
    <n v="0"/>
    <n v="0"/>
    <s v="Hampshire County Council"/>
  </r>
  <r>
    <s v="E12000008"/>
    <s v="E07000062"/>
    <x v="7"/>
    <s v="Hastings Borough Council"/>
    <s v="Advised by East Sussex County Council"/>
    <n v="0"/>
    <n v="0"/>
    <n v="0"/>
    <s v="East Sussex County Council"/>
    <n v="0"/>
    <n v="0"/>
    <n v="0"/>
    <s v="East Sussex County Council"/>
  </r>
  <r>
    <s v="E12000008"/>
    <s v="E07000090"/>
    <x v="7"/>
    <s v="Havant Borough Council"/>
    <s v="Advised by Hampshire County Council"/>
    <n v="0"/>
    <n v="0"/>
    <n v="0"/>
    <s v="Hampshire County Council"/>
    <n v="0"/>
    <n v="0"/>
    <n v="0"/>
    <s v="Hampshire County Council"/>
  </r>
  <r>
    <s v="E12000008"/>
    <s v="E07000227"/>
    <x v="7"/>
    <s v="Horsham District Council"/>
    <s v="Consultant"/>
    <n v="0"/>
    <n v="0"/>
    <n v="0"/>
    <s v="Essex County Council (Place Services)"/>
    <n v="0"/>
    <n v="0"/>
    <n v="0"/>
    <s v="Essex County Council (Place Services)"/>
  </r>
  <r>
    <s v="E12000008"/>
    <s v="E06000046"/>
    <x v="7"/>
    <s v="Isle of Wight Council"/>
    <n v="2.2000000000000002"/>
    <n v="2.2000000000000002"/>
    <n v="0"/>
    <n v="1"/>
    <s v="-"/>
    <n v="2.2000000000000002"/>
    <n v="0"/>
    <n v="1"/>
    <s v="-"/>
  </r>
  <r>
    <s v="E12000008"/>
    <s v="E10000016"/>
    <x v="7"/>
    <s v="Kent County Council"/>
    <n v="7.9"/>
    <n v="10"/>
    <n v="2.0999999999999996"/>
    <n v="2.6"/>
    <s v="-"/>
    <n v="9.8000000000000007"/>
    <n v="-0.19999999999999929"/>
    <n v="2.6"/>
    <s v="-"/>
  </r>
  <r>
    <s v="E12000008"/>
    <s v="E07000063"/>
    <x v="7"/>
    <s v="Lewes District Council"/>
    <s v="Advised by East Sussex County Council"/>
    <n v="0"/>
    <n v="0"/>
    <n v="0"/>
    <s v="East Sussex County Council"/>
    <n v="0"/>
    <n v="0"/>
    <n v="0"/>
    <s v="East Sussex County Council"/>
  </r>
  <r>
    <s v="E12000008"/>
    <s v="E07000110"/>
    <x v="7"/>
    <s v="Maidstone Borough Council"/>
    <s v="Advised by Kent County Council"/>
    <n v="0"/>
    <n v="0"/>
    <n v="0"/>
    <s v="Kent County Council"/>
    <n v="0"/>
    <n v="0"/>
    <n v="0"/>
    <s v="Kent County Council"/>
  </r>
  <r>
    <s v="E12000008"/>
    <s v="E06000035"/>
    <x v="7"/>
    <s v="Medway Council"/>
    <s v="Advised by Kent County Council"/>
    <n v="0"/>
    <n v="0"/>
    <n v="0"/>
    <s v="Kent County Council"/>
    <n v="0"/>
    <n v="0"/>
    <n v="0"/>
    <s v="Kent County Council"/>
  </r>
  <r>
    <s v="E12000008"/>
    <s v="E07000228"/>
    <x v="7"/>
    <s v="Mid Sussex District Council"/>
    <s v="Advised by Surrey County Council"/>
    <n v="0"/>
    <n v="0"/>
    <n v="0"/>
    <s v="Surrey County Council"/>
    <n v="0"/>
    <n v="0"/>
    <n v="0"/>
    <s v="Surrey County Council"/>
  </r>
  <r>
    <s v="E12000008"/>
    <s v="E06000042"/>
    <x v="7"/>
    <s v="Milton Keynes Council"/>
    <n v="1.5"/>
    <n v="1"/>
    <n v="-0.5"/>
    <n v="0.2"/>
    <s v="-"/>
    <n v="1"/>
    <n v="0"/>
    <n v="0.2"/>
    <s v="-"/>
  </r>
  <r>
    <s v="E12000008"/>
    <s v="E07000210"/>
    <x v="7"/>
    <s v="Mole Valley District Council"/>
    <s v="Advised by Surrey County Council"/>
    <n v="0"/>
    <n v="0"/>
    <n v="0"/>
    <s v="Surrey County Council"/>
    <n v="0"/>
    <n v="0"/>
    <n v="0"/>
    <s v="Surrey County Council"/>
  </r>
  <r>
    <s v="E12000008"/>
    <s v="E07000091"/>
    <x v="7"/>
    <s v="New Forest District Council"/>
    <s v="Advised by Hampshire County Council"/>
    <n v="0"/>
    <n v="0"/>
    <n v="0"/>
    <s v="New Forest National Park Authority"/>
    <n v="0"/>
    <n v="0"/>
    <n v="0"/>
    <s v="New Forest National Park Authority"/>
  </r>
  <r>
    <s v="E12000008"/>
    <s v="E26000009"/>
    <x v="7"/>
    <s v="New Forest National Park Authority"/>
    <n v="3.2"/>
    <n v="2"/>
    <n v="-1.2000000000000002"/>
    <n v="0"/>
    <s v="-"/>
    <n v="2"/>
    <n v="0"/>
    <n v="0"/>
    <s v="-"/>
  </r>
  <r>
    <s v="E12000008"/>
    <s v="E07000178"/>
    <x v="7"/>
    <s v="Oxford City Council"/>
    <n v="1"/>
    <n v="1"/>
    <n v="0"/>
    <n v="0"/>
    <s v="-"/>
    <n v="1"/>
    <n v="0"/>
    <n v="0"/>
    <s v="-"/>
  </r>
  <r>
    <s v="E12000008"/>
    <s v="E10000025"/>
    <x v="7"/>
    <s v="Oxfordshire County Council"/>
    <n v="2"/>
    <n v="3"/>
    <n v="1"/>
    <n v="1"/>
    <s v="-"/>
    <n v="2"/>
    <n v="-1"/>
    <n v="1"/>
    <s v="-"/>
  </r>
  <r>
    <s v="E12000008"/>
    <s v="E06000044"/>
    <x v="7"/>
    <s v="Portsmouth City Council"/>
    <s v="City Council website says the planning service used Southampton City Council for archaeological advice"/>
    <n v="0.2"/>
    <n v="0.2"/>
    <n v="0.2"/>
    <s v="Hampshire County Council"/>
    <n v="0.2"/>
    <n v="0"/>
    <n v="0.2"/>
    <s v="Hampshire County Council"/>
  </r>
  <r>
    <s v="E12000008"/>
    <s v="E06000038"/>
    <x v="7"/>
    <s v="Reading Borough Council"/>
    <s v="Advised by Berkshire Archaeology"/>
    <n v="0"/>
    <n v="0"/>
    <n v="0"/>
    <s v="Berkshire Archaeology"/>
    <n v="0"/>
    <n v="0"/>
    <n v="0"/>
    <s v="Berkshire Archaeology"/>
  </r>
  <r>
    <s v="E12000008"/>
    <s v="E07000211"/>
    <x v="7"/>
    <s v="Reigate &amp; Banstead Borough Council"/>
    <s v="Advised by Surrey County Council"/>
    <n v="0"/>
    <n v="0"/>
    <n v="0"/>
    <s v="Surrey County Council"/>
    <n v="0"/>
    <n v="0"/>
    <n v="0"/>
    <s v="Surrey County Council"/>
  </r>
  <r>
    <s v="E12000008"/>
    <s v="E07000064"/>
    <x v="7"/>
    <s v="Rother District Council"/>
    <s v="Advised by East Sussex County Council"/>
    <n v="0"/>
    <n v="0"/>
    <n v="0"/>
    <s v="East Sussex County Council"/>
    <n v="0"/>
    <n v="0"/>
    <n v="0"/>
    <s v="East Sussex County Council"/>
  </r>
  <r>
    <s v="E12000008"/>
    <s v="E07000212"/>
    <x v="7"/>
    <s v="Runnymede Borough Council"/>
    <s v="Advised by Surrey County Council"/>
    <n v="0"/>
    <n v="0"/>
    <n v="0"/>
    <s v="Surrey County Council"/>
    <n v="0"/>
    <n v="0"/>
    <n v="0"/>
    <s v="Surrey County Council"/>
  </r>
  <r>
    <s v="E12000008"/>
    <s v="E07000092"/>
    <x v="7"/>
    <s v="Rushmoor Borough Council"/>
    <s v="Advised by Hampshire County Council"/>
    <n v="0"/>
    <n v="0"/>
    <n v="0"/>
    <s v="Hampshire County Council"/>
    <n v="0"/>
    <n v="0"/>
    <n v="0"/>
    <s v="Hampshire County Council"/>
  </r>
  <r>
    <s v="E12000008"/>
    <s v="E07000111"/>
    <x v="7"/>
    <s v="Sevenoaks District Council"/>
    <s v="Advised by Kent County Council"/>
    <n v="0"/>
    <n v="0"/>
    <n v="0"/>
    <s v="Kent County Council"/>
    <n v="0"/>
    <n v="0"/>
    <n v="0"/>
    <s v="Kent County Council"/>
  </r>
  <r>
    <s v="E12000008"/>
    <s v="E06000039"/>
    <x v="7"/>
    <s v="Slough Borough Council"/>
    <s v="Advised by Berkshire Archaeology"/>
    <n v="0"/>
    <n v="0"/>
    <n v="0"/>
    <s v="Berkshire Archaeology"/>
    <n v="0"/>
    <n v="0"/>
    <n v="0"/>
    <s v="Berkshire Archaeology"/>
  </r>
  <r>
    <s v="E12000008"/>
    <s v="E26000010"/>
    <x v="7"/>
    <s v="South Downs National Park Authority"/>
    <n v="0"/>
    <n v="0"/>
    <n v="0"/>
    <n v="0"/>
    <s v="East Sussex County Council"/>
    <n v="0"/>
    <n v="0"/>
    <n v="0"/>
    <s v="East Sussex County Council"/>
  </r>
  <r>
    <s v="E12000008"/>
    <s v="E07000179"/>
    <x v="7"/>
    <s v="South Oxfordshire District Council"/>
    <s v="Advised by Oxfordshire County Council"/>
    <n v="0"/>
    <n v="0"/>
    <n v="0"/>
    <s v="Oxfordshire County Council"/>
    <n v="0"/>
    <n v="0"/>
    <n v="0"/>
    <s v="Oxfordshire County Council"/>
  </r>
  <r>
    <s v="E12000008"/>
    <s v="E06000045"/>
    <x v="7"/>
    <s v="Southampton City Council"/>
    <n v="1"/>
    <n v="1"/>
    <n v="0"/>
    <n v="0.1"/>
    <s v="-"/>
    <n v="1"/>
    <n v="0"/>
    <n v="0.1"/>
    <s v="-"/>
  </r>
  <r>
    <s v="E12000008"/>
    <s v="E07000213"/>
    <x v="7"/>
    <s v="Spelthorne Borough Council"/>
    <s v="Advised by Surrey County Council"/>
    <n v="0"/>
    <n v="0"/>
    <n v="0"/>
    <s v="Surrey County Council"/>
    <n v="0"/>
    <n v="0"/>
    <n v="0"/>
    <s v="Surrey County Council"/>
  </r>
  <r>
    <s v="E12000008"/>
    <s v="E10000030"/>
    <x v="7"/>
    <s v="Surrey County Council"/>
    <n v="8.5"/>
    <n v="8.1999999999999993"/>
    <n v="-0.30000000000000071"/>
    <n v="2.6"/>
    <s v="-"/>
    <n v="7.6"/>
    <n v="-0.59999999999999964"/>
    <n v="2.6"/>
    <s v="-"/>
  </r>
  <r>
    <s v="E12000008"/>
    <s v="E07000214"/>
    <x v="7"/>
    <s v="Surrey Heath Borough Council"/>
    <s v="Advised by Surrey County Council"/>
    <n v="0"/>
    <n v="0"/>
    <n v="0"/>
    <s v="Surrey County Council"/>
    <n v="0"/>
    <n v="0"/>
    <n v="0"/>
    <s v="Surrey County Council"/>
  </r>
  <r>
    <s v="E12000008"/>
    <s v="E07000113"/>
    <x v="7"/>
    <s v="Swale Borough Council"/>
    <s v="Advised by Kent County Council"/>
    <n v="0"/>
    <n v="0"/>
    <n v="0"/>
    <s v="Kent County Council"/>
    <n v="0"/>
    <n v="0"/>
    <n v="0"/>
    <s v="Kent County Council"/>
  </r>
  <r>
    <s v="E12000008"/>
    <s v="E07000215"/>
    <x v="7"/>
    <s v="Tandridge District Council"/>
    <s v="Advised by Surrey County Council"/>
    <n v="0"/>
    <n v="0"/>
    <n v="0"/>
    <s v="Surrey County Council"/>
    <n v="0"/>
    <n v="0"/>
    <n v="0"/>
    <s v="Surrey County Council"/>
  </r>
  <r>
    <s v="E12000008"/>
    <s v="E07000093"/>
    <x v="7"/>
    <s v="Test Valley Borough Council"/>
    <s v="Advised by Hampshire County Council"/>
    <n v="0"/>
    <n v="0"/>
    <n v="0"/>
    <s v="Hampshire County Council"/>
    <n v="0"/>
    <n v="0"/>
    <n v="0"/>
    <s v="Hampshire County Council"/>
  </r>
  <r>
    <s v="E12000008"/>
    <s v="E07000114"/>
    <x v="7"/>
    <s v="Thanet District Council"/>
    <s v="Advised by Kent County Council"/>
    <n v="0"/>
    <n v="0"/>
    <n v="0"/>
    <s v="Kent County Council"/>
    <n v="0"/>
    <n v="0"/>
    <n v="0"/>
    <s v="Kent County Council"/>
  </r>
  <r>
    <s v="E12000008"/>
    <s v="E07000115"/>
    <x v="7"/>
    <s v="Tonbridge &amp; Malling Borough Council"/>
    <s v="Advised by Kent County Council"/>
    <n v="0"/>
    <n v="0"/>
    <n v="0"/>
    <s v="Kent County Council"/>
    <n v="0"/>
    <n v="0"/>
    <n v="0"/>
    <s v="Kent County Council"/>
  </r>
  <r>
    <s v="E12000008"/>
    <s v="E07000116"/>
    <x v="7"/>
    <s v="Tunbridge Wells Borough Council"/>
    <s v="Advised by Kent County Council"/>
    <n v="0"/>
    <n v="0"/>
    <n v="0"/>
    <s v="Kent County Council"/>
    <n v="0"/>
    <n v="0"/>
    <n v="0"/>
    <s v="Kent County Council"/>
  </r>
  <r>
    <s v="E12000008"/>
    <s v="E07000180"/>
    <x v="7"/>
    <s v="Vale of White Horse District Council"/>
    <s v="Advised by Oxfordshire County Council"/>
    <n v="0"/>
    <n v="0"/>
    <n v="0"/>
    <s v="Oxfordshire County Council"/>
    <n v="0"/>
    <n v="0"/>
    <n v="0"/>
    <s v="Oxfordshire County Council"/>
  </r>
  <r>
    <s v="E12000008"/>
    <s v="E07000216"/>
    <x v="7"/>
    <s v="Waverley Borough Council"/>
    <s v="Advised by Surrey County Council"/>
    <n v="0"/>
    <n v="0"/>
    <n v="0"/>
    <s v="Surrey County Council "/>
    <n v="0"/>
    <n v="0"/>
    <n v="0"/>
    <s v="Surrey County Council "/>
  </r>
  <r>
    <s v="E12000008"/>
    <s v="E07000065"/>
    <x v="7"/>
    <s v="Wealden District Council"/>
    <s v="Advised by East Sussex County Council"/>
    <n v="0"/>
    <n v="0"/>
    <n v="0"/>
    <s v="East Sussex County Council"/>
    <n v="0"/>
    <n v="0"/>
    <n v="0"/>
    <s v="East Sussex County Council"/>
  </r>
  <r>
    <s v="E12000008"/>
    <s v="E06000037"/>
    <x v="7"/>
    <s v="West Berkshire Council"/>
    <n v="2"/>
    <n v="2.6"/>
    <n v="0.60000000000000009"/>
    <n v="0.8"/>
    <s v="-"/>
    <n v="2.6"/>
    <n v="0"/>
    <n v="0.8"/>
    <s v="-"/>
  </r>
  <r>
    <s v="E12000008"/>
    <s v="E07000181"/>
    <x v="7"/>
    <s v="West Oxfordshire District Council"/>
    <s v="Advised by Oxfordshire County Council"/>
    <n v="0"/>
    <n v="0"/>
    <n v="0"/>
    <s v="Oxfordshire County Council"/>
    <n v="0"/>
    <n v="0"/>
    <n v="0"/>
    <s v="Oxfordshire County Council"/>
  </r>
  <r>
    <s v="E12000008"/>
    <s v="E10000032"/>
    <x v="7"/>
    <s v="West Sussex County Council"/>
    <n v="3.4"/>
    <n v="2.6"/>
    <n v="-0.79999999999999982"/>
    <n v="1.6"/>
    <s v="-"/>
    <n v="2.6"/>
    <n v="0"/>
    <n v="1.6"/>
    <s v="-"/>
  </r>
  <r>
    <s v="E12000008"/>
    <s v="E07000094"/>
    <x v="7"/>
    <s v="Winchester City Council"/>
    <n v="1"/>
    <n v="1"/>
    <n v="0"/>
    <n v="0.25"/>
    <s v="-"/>
    <n v="1"/>
    <n v="0"/>
    <n v="0.25"/>
    <s v="-"/>
  </r>
  <r>
    <s v="E12000008"/>
    <s v="E06000040"/>
    <x v="7"/>
    <s v="Windsor and Maidenhead Borough Council"/>
    <s v="Advised by Berkshire Archaeology"/>
    <n v="0"/>
    <n v="0"/>
    <n v="0"/>
    <s v="Berkshire Archaeology"/>
    <n v="0"/>
    <n v="0"/>
    <n v="0"/>
    <s v="Berkshire Archaeology"/>
  </r>
  <r>
    <s v="E12000008"/>
    <s v="E07000217"/>
    <x v="7"/>
    <s v="Woking Borough Council"/>
    <s v="Advised by Surrey County Council"/>
    <n v="0"/>
    <n v="0"/>
    <n v="0"/>
    <s v="Surrey County Council"/>
    <n v="0"/>
    <n v="0"/>
    <n v="0"/>
    <s v="Surrey County Council"/>
  </r>
  <r>
    <s v="E12000008"/>
    <s v="E06000041"/>
    <x v="7"/>
    <s v="Wokingham Borough Council"/>
    <s v="Advised by Berkshire Archaeology"/>
    <n v="0"/>
    <n v="0"/>
    <n v="0"/>
    <s v="Berkshire Archaeology"/>
    <n v="0"/>
    <n v="0"/>
    <n v="0"/>
    <s v="Berkshire Archaeology"/>
  </r>
  <r>
    <s v="E12000008"/>
    <s v="E07000229"/>
    <x v="7"/>
    <s v="Worthing Borough Council"/>
    <s v="Advised by Chichester District Council"/>
    <n v="0"/>
    <n v="0"/>
    <n v="0"/>
    <s v="Not stated"/>
    <n v="0"/>
    <n v="0"/>
    <n v="0"/>
    <s v="Not stated"/>
  </r>
  <r>
    <s v="E12000009"/>
    <s v="E06000022"/>
    <x v="8"/>
    <s v="Bath and North East Somerset Council"/>
    <n v="1.5"/>
    <n v="0"/>
    <n v="-1.5"/>
    <n v="0"/>
    <s v="South West Heritage Trust "/>
    <n v="0"/>
    <n v="0"/>
    <n v="0"/>
    <s v="South West Heritage Trust "/>
  </r>
  <r>
    <s v="E12000009"/>
    <s v="E06000058"/>
    <x v="8"/>
    <s v="Bournemouth, Christchurch and Poole Council"/>
    <s v="Advised by Dorset County Council"/>
    <n v="0"/>
    <s v="Newly formed authority since 2018"/>
    <n v="0"/>
    <s v="Dorset Council"/>
    <n v="0"/>
    <n v="0"/>
    <n v="0"/>
    <s v="Dorset Council"/>
  </r>
  <r>
    <s v="E12000009"/>
    <s v="E06000023"/>
    <x v="8"/>
    <s v="Bristol City Council"/>
    <n v="2.1"/>
    <n v="1"/>
    <n v="-1.1000000000000001"/>
    <n v="0"/>
    <s v="-"/>
    <n v="1"/>
    <n v="0"/>
    <n v="0"/>
    <s v="-"/>
  </r>
  <r>
    <s v="E12000009"/>
    <s v="E07000078"/>
    <x v="8"/>
    <s v="Cheltenham Borough Council"/>
    <s v="Advised by Gloucestershire County Council"/>
    <n v="0"/>
    <n v="0"/>
    <n v="0"/>
    <s v="Gloucestershire County Council"/>
    <n v="0"/>
    <n v="0"/>
    <n v="0"/>
    <s v="Gloucestershire County Council"/>
  </r>
  <r>
    <s v="E12000009"/>
    <s v="E06000052"/>
    <x v="8"/>
    <s v="Cornwall Council"/>
    <n v="2"/>
    <n v="2"/>
    <n v="0"/>
    <n v="0"/>
    <s v="-"/>
    <n v="2"/>
    <n v="0"/>
    <n v="0"/>
    <s v="-"/>
  </r>
  <r>
    <s v="E12000009"/>
    <s v="E07000079"/>
    <x v="8"/>
    <s v="Cotswold District Council"/>
    <s v="Advised by Gloucestershire County Council"/>
    <n v="0"/>
    <n v="0"/>
    <n v="0"/>
    <s v="Gloucestershire County Council"/>
    <n v="0"/>
    <n v="0"/>
    <n v="0"/>
    <s v="Gloucestershire County Council"/>
  </r>
  <r>
    <s v="E12000009"/>
    <s v="E26000001"/>
    <x v="8"/>
    <s v="Dartmoor National Park Authority"/>
    <n v="2.1"/>
    <n v="1.9"/>
    <n v="-0.20000000000000018"/>
    <n v="0.4"/>
    <s v="-"/>
    <n v="1.9"/>
    <n v="0"/>
    <n v="0.4"/>
    <s v="-"/>
  </r>
  <r>
    <s v="E12000009"/>
    <s v="E10000008"/>
    <x v="8"/>
    <s v="Devon County Council"/>
    <n v="4.7"/>
    <n v="5.0000000000000009"/>
    <n v="0.30000000000000071"/>
    <n v="2"/>
    <s v="-"/>
    <n v="5.0000000000000009"/>
    <n v="0"/>
    <n v="2"/>
    <s v="-"/>
  </r>
  <r>
    <s v="E12000009"/>
    <s v="E06000059"/>
    <x v="8"/>
    <s v="Dorset Council"/>
    <n v="2.5"/>
    <n v="2.8"/>
    <s v="Newly formed authority since 2018"/>
    <n v="1"/>
    <s v="-"/>
    <n v="2.8"/>
    <n v="0"/>
    <n v="1"/>
    <s v="-"/>
  </r>
  <r>
    <s v="E12000009"/>
    <s v="E07000040"/>
    <x v="8"/>
    <s v="East Devon District Council"/>
    <s v="Advised by Devon County Council"/>
    <n v="0"/>
    <n v="0"/>
    <n v="0"/>
    <s v="Devon County Council"/>
    <n v="0"/>
    <n v="0"/>
    <n v="0"/>
    <s v="Devon County Council"/>
  </r>
  <r>
    <s v="E12000009"/>
    <s v="E07000041"/>
    <x v="8"/>
    <s v="Exeter City Council"/>
    <n v="0.5"/>
    <n v="0"/>
    <n v="-0.5"/>
    <n v="0"/>
    <s v="-"/>
    <n v="1"/>
    <n v="1"/>
    <n v="0"/>
    <s v="-"/>
  </r>
  <r>
    <s v="E12000009"/>
    <s v="E26000002"/>
    <x v="8"/>
    <s v="Exmoor National Park Authority"/>
    <n v="1.6"/>
    <n v="1.6"/>
    <n v="0"/>
    <n v="0.6"/>
    <s v="-"/>
    <n v="1.6"/>
    <n v="0"/>
    <n v="0.6"/>
    <s v="-"/>
  </r>
  <r>
    <s v="E12000009"/>
    <s v="E07000080"/>
    <x v="8"/>
    <s v="Forest of Dean District Council"/>
    <s v="Advised by Gloucestershire County Council Consultant for built environment lc"/>
    <n v="0"/>
    <n v="0"/>
    <n v="0"/>
    <s v="Gloucestershire County Council"/>
    <n v="0"/>
    <n v="0"/>
    <n v="0"/>
    <s v="Gloucestershire County Council"/>
  </r>
  <r>
    <s v="E12000009"/>
    <s v="E07000081"/>
    <x v="8"/>
    <s v="Gloucester City Council"/>
    <n v="1"/>
    <n v="1"/>
    <n v="0"/>
    <n v="0"/>
    <s v="-"/>
    <n v="1"/>
    <n v="0"/>
    <n v="0"/>
    <s v="-"/>
  </r>
  <r>
    <s v="E12000009"/>
    <s v="E10000013"/>
    <x v="8"/>
    <s v="Gloucestershire County Council"/>
    <n v="6"/>
    <n v="5.7"/>
    <n v="-0.29999999999999982"/>
    <n v="3"/>
    <s v="-"/>
    <n v="5.7"/>
    <n v="0"/>
    <n v="3"/>
    <s v="-"/>
  </r>
  <r>
    <s v="E12000009"/>
    <s v="E06000053"/>
    <x v="8"/>
    <s v="Isles of Scilly"/>
    <s v="Advised by Cornwall County Council"/>
    <n v="0"/>
    <n v="0"/>
    <n v="0"/>
    <s v="Cornwall Council"/>
    <n v="0"/>
    <n v="0"/>
    <n v="0"/>
    <s v="Cornwall Council"/>
  </r>
  <r>
    <s v="E12000009"/>
    <s v="E07000187"/>
    <x v="8"/>
    <s v="Mendip District Council"/>
    <s v="Advised by South West Heritage Trust for Somerset Council"/>
    <n v="0"/>
    <n v="0"/>
    <n v="0"/>
    <s v="South West Heritage Trust"/>
    <n v="0"/>
    <n v="0"/>
    <n v="0"/>
    <s v="South West Heritage Trust"/>
  </r>
  <r>
    <s v="E12000009"/>
    <s v="E07000042"/>
    <x v="8"/>
    <s v="Mid Devon District Council"/>
    <s v="Advised by Devon County Council"/>
    <n v="0"/>
    <n v="0"/>
    <n v="0"/>
    <s v="Devon County Council"/>
    <n v="0"/>
    <n v="0"/>
    <n v="0"/>
    <s v="Devon County Council"/>
  </r>
  <r>
    <s v="E12000009"/>
    <s v="E07000043"/>
    <x v="8"/>
    <s v="North Devon District Council"/>
    <s v="Advised by Devon County Council"/>
    <n v="0"/>
    <n v="0"/>
    <n v="0"/>
    <s v="Devon County Council"/>
    <n v="0"/>
    <n v="0"/>
    <n v="0"/>
    <s v="Devon County Council"/>
  </r>
  <r>
    <s v="E12000009"/>
    <s v="E06000024"/>
    <x v="8"/>
    <s v="North Somerset Council"/>
    <n v="1.6"/>
    <n v="1.6"/>
    <n v="0"/>
    <n v="0.6"/>
    <s v="-"/>
    <n v="1.6"/>
    <n v="0"/>
    <n v="0.6"/>
    <s v="-"/>
  </r>
  <r>
    <s v="E12000009"/>
    <s v="E06000026"/>
    <x v="8"/>
    <s v="Plymouth City Council"/>
    <n v="1.25"/>
    <n v="1"/>
    <n v="-0.25"/>
    <n v="0"/>
    <s v="-"/>
    <n v="1"/>
    <n v="0"/>
    <n v="0"/>
    <s v="-"/>
  </r>
  <r>
    <s v="E12000009"/>
    <s v="E07000188"/>
    <x v="8"/>
    <s v="Sedgemoor District Council"/>
    <s v="Advised by South West Heritage Trust for Somerset Council"/>
    <n v="0"/>
    <n v="0"/>
    <n v="0"/>
    <s v="South West Heritage Trust"/>
    <n v="0"/>
    <n v="0"/>
    <n v="0"/>
    <s v="South West Heritage Trust"/>
  </r>
  <r>
    <s v="E12000009"/>
    <s v="E10000027"/>
    <x v="8"/>
    <s v="Somerset County Council"/>
    <n v="4.5"/>
    <n v="0"/>
    <n v="0"/>
    <n v="0"/>
    <s v="South West Heritage Trust"/>
    <n v="0"/>
    <n v="0"/>
    <n v="0"/>
    <s v="South West Heritage Trust"/>
  </r>
  <r>
    <s v="E12000009"/>
    <s v="E07000246"/>
    <x v="8"/>
    <s v="Somerset West and Taunton Council"/>
    <s v="Advised by South West Heritage Trust for Somerset Council"/>
    <n v="0"/>
    <s v="Newly formed authority since 2018"/>
    <n v="0"/>
    <s v="South West Heritage Trust"/>
    <n v="0"/>
    <n v="0"/>
    <n v="0"/>
    <s v="South West Heritage Trust"/>
  </r>
  <r>
    <s v="E12000009"/>
    <s v="E06000025"/>
    <x v="8"/>
    <s v="South Gloucestershire Council"/>
    <n v="1.25"/>
    <n v="1.2"/>
    <n v="-5.0000000000000044E-2"/>
    <n v="0.5"/>
    <s v="-"/>
    <n v="1.2"/>
    <n v="0"/>
    <n v="0.5"/>
    <s v="-"/>
  </r>
  <r>
    <s v="E12000009"/>
    <s v="E07000044"/>
    <x v="8"/>
    <s v="South Hams District Council"/>
    <s v="Advised by Devon County Council"/>
    <n v="0"/>
    <n v="0"/>
    <n v="0"/>
    <s v="Devon County Council"/>
    <n v="0"/>
    <n v="0"/>
    <n v="0"/>
    <s v="Devon County Council"/>
  </r>
  <r>
    <s v="E12000009"/>
    <s v="E07000189"/>
    <x v="8"/>
    <s v="South Somerset District Council"/>
    <s v="Advised by South West Heritage Trust for Somerset Council"/>
    <n v="0"/>
    <n v="0"/>
    <n v="0"/>
    <s v="South West Heritage Trust"/>
    <n v="0"/>
    <n v="0"/>
    <n v="0"/>
    <s v="South West Heritage Trust"/>
  </r>
  <r>
    <s v="E12000009"/>
    <s v="-"/>
    <x v="8"/>
    <s v="South West Heritage Trust"/>
    <s v="-"/>
    <n v="6.8000000000000007"/>
    <n v="2.3000000000000007"/>
    <n v="2"/>
    <s v="-"/>
    <n v="6.8000000000000007"/>
    <n v="0"/>
    <n v="2"/>
    <s v="-"/>
  </r>
  <r>
    <s v="E12000009"/>
    <s v="E07000082"/>
    <x v="8"/>
    <s v="Stroud District Council"/>
    <s v="Advised by Gloucestershire County Council"/>
    <n v="0"/>
    <n v="0"/>
    <n v="0"/>
    <s v="Gloucestershire County Council"/>
    <n v="0"/>
    <n v="0"/>
    <n v="0"/>
    <s v="Gloucestershire County Council"/>
  </r>
  <r>
    <s v="E12000009"/>
    <s v="E06000030"/>
    <x v="8"/>
    <s v="Swindon Borough Council"/>
    <s v="Advised by Wiltshire Council"/>
    <n v="0"/>
    <n v="0"/>
    <n v="0"/>
    <s v="Wiltshire Council"/>
    <n v="0"/>
    <n v="0"/>
    <n v="0"/>
    <s v="Wiltshire Council"/>
  </r>
  <r>
    <s v="E12000009"/>
    <s v="E07000045"/>
    <x v="8"/>
    <s v="Teignbridge District Council"/>
    <s v="Advised by Devon County Council"/>
    <n v="0"/>
    <n v="0"/>
    <n v="0"/>
    <s v="Devon County Council"/>
    <n v="0"/>
    <n v="0"/>
    <n v="0"/>
    <s v="Devon County Council"/>
  </r>
  <r>
    <s v="E12000009"/>
    <s v="E07000083"/>
    <x v="8"/>
    <s v="Tewkesbury Borough Council"/>
    <s v="Advised by Glos County Council"/>
    <n v="0"/>
    <n v="0"/>
    <n v="0"/>
    <s v="Gloucestershire County Council"/>
    <n v="0"/>
    <n v="0"/>
    <n v="0"/>
    <s v="Gloucestershire County Council"/>
  </r>
  <r>
    <s v="E12000009"/>
    <s v="E06000027"/>
    <x v="8"/>
    <s v="Torbay Council"/>
    <n v="0"/>
    <n v="0"/>
    <n v="0"/>
    <n v="0"/>
    <s v="Devon County Council"/>
    <n v="0"/>
    <n v="0"/>
    <n v="0"/>
    <s v="Devon County Council"/>
  </r>
  <r>
    <s v="E12000009"/>
    <s v="E07000046"/>
    <x v="8"/>
    <s v="Torridge District Council"/>
    <s v="Advised by Devon County Council"/>
    <n v="0"/>
    <n v="0"/>
    <n v="0"/>
    <s v="Devon County Council"/>
    <n v="0"/>
    <n v="0"/>
    <n v="0"/>
    <s v="Devon County Council"/>
  </r>
  <r>
    <s v="E12000009"/>
    <s v="E07000047"/>
    <x v="8"/>
    <s v="West Devon District Council"/>
    <s v="Advised by Devon County Council"/>
    <n v="0"/>
    <n v="0"/>
    <n v="0"/>
    <s v="Devon County Council"/>
    <n v="0"/>
    <n v="0"/>
    <n v="0"/>
    <s v="Devon County Council"/>
  </r>
  <r>
    <s v="E12000009"/>
    <s v="E06000054"/>
    <x v="8"/>
    <s v="Wiltshire Council"/>
    <n v="5.5"/>
    <n v="8"/>
    <n v="2.5"/>
    <n v="2"/>
    <s v="-"/>
    <n v="8"/>
    <n v="0"/>
    <n v="2"/>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6F7AD7-6980-472B-AF54-C7D07E18343D}" name="PivotTable2" cacheId="1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rowHeaderCaption="Region">
  <location ref="C414:F424" firstHeaderRow="0" firstDataRow="1" firstDataCol="1"/>
  <pivotFields count="13">
    <pivotField showAll="0"/>
    <pivotField showAll="0"/>
    <pivotField axis="axisRow" showAll="0">
      <items count="10">
        <item x="3"/>
        <item x="5"/>
        <item x="6"/>
        <item x="0"/>
        <item x="1"/>
        <item x="7"/>
        <item x="8"/>
        <item x="4"/>
        <item x="2"/>
        <item t="default"/>
      </items>
    </pivotField>
    <pivotField showAll="0"/>
    <pivotField dataField="1" showAll="0"/>
    <pivotField dataField="1" showAll="0"/>
    <pivotField showAll="0"/>
    <pivotField showAll="0"/>
    <pivotField showAll="0"/>
    <pivotField dataField="1" showAll="0"/>
    <pivotField showAll="0"/>
    <pivotField showAll="0"/>
    <pivotField showAll="0"/>
  </pivotFields>
  <rowFields count="1">
    <field x="2"/>
  </rowFields>
  <rowItems count="10">
    <i>
      <x/>
    </i>
    <i>
      <x v="1"/>
    </i>
    <i>
      <x v="2"/>
    </i>
    <i>
      <x v="3"/>
    </i>
    <i>
      <x v="4"/>
    </i>
    <i>
      <x v="5"/>
    </i>
    <i>
      <x v="6"/>
    </i>
    <i>
      <x v="7"/>
    </i>
    <i>
      <x v="8"/>
    </i>
    <i t="grand">
      <x/>
    </i>
  </rowItems>
  <colFields count="1">
    <field x="-2"/>
  </colFields>
  <colItems count="3">
    <i>
      <x/>
    </i>
    <i i="1">
      <x v="1"/>
    </i>
    <i i="2">
      <x v="2"/>
    </i>
  </colItems>
  <dataFields count="3">
    <dataField name="April 2018" fld="4" baseField="2" baseItem="5"/>
    <dataField name="April 2020" fld="5" baseField="2" baseItem="5"/>
    <dataField name="October 2020" fld="9" baseField="2" baseItem="1"/>
  </dataFields>
  <formats count="10">
    <format dxfId="130">
      <pivotArea field="2" type="button" dataOnly="0" labelOnly="1" outline="0" axis="axisRow" fieldPosition="0"/>
    </format>
    <format dxfId="129">
      <pivotArea dataOnly="0" labelOnly="1" outline="0" fieldPosition="0">
        <references count="1">
          <reference field="4294967294" count="3">
            <x v="0"/>
            <x v="1"/>
            <x v="2"/>
          </reference>
        </references>
      </pivotArea>
    </format>
    <format dxfId="128">
      <pivotArea outline="0" collapsedLevelsAreSubtotals="1" fieldPosition="0">
        <references count="1">
          <reference field="4294967294" count="2" selected="0">
            <x v="0"/>
            <x v="1"/>
          </reference>
        </references>
      </pivotArea>
    </format>
    <format dxfId="127">
      <pivotArea dataOnly="0" labelOnly="1" outline="0" fieldPosition="0">
        <references count="1">
          <reference field="4294967294" count="2">
            <x v="0"/>
            <x v="1"/>
          </reference>
        </references>
      </pivotArea>
    </format>
    <format dxfId="126">
      <pivotArea field="2" type="button" dataOnly="0" labelOnly="1" outline="0" axis="axisRow" fieldPosition="0"/>
    </format>
    <format dxfId="125">
      <pivotArea dataOnly="0" labelOnly="1" outline="0" fieldPosition="0">
        <references count="1">
          <reference field="4294967294" count="3">
            <x v="0"/>
            <x v="1"/>
            <x v="2"/>
          </reference>
        </references>
      </pivotArea>
    </format>
    <format dxfId="124">
      <pivotArea field="2" type="button" dataOnly="0" labelOnly="1" outline="0" axis="axisRow" fieldPosition="0"/>
    </format>
    <format dxfId="123">
      <pivotArea dataOnly="0" labelOnly="1" outline="0" fieldPosition="0">
        <references count="1">
          <reference field="4294967294" count="3">
            <x v="0"/>
            <x v="1"/>
            <x v="2"/>
          </reference>
        </references>
      </pivotArea>
    </format>
    <format dxfId="122">
      <pivotArea field="2" type="button" dataOnly="0" labelOnly="1" outline="0" axis="axisRow" fieldPosition="0"/>
    </format>
    <format dxfId="121">
      <pivotArea dataOnly="0" labelOnly="1" outline="0" fieldPosition="0">
        <references count="1">
          <reference field="4294967294" count="3">
            <x v="0"/>
            <x v="1"/>
            <x v="2"/>
          </reference>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AAA091-E9C6-42C4-82A9-905E267C1884}" name="PivotTable1" cacheId="1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rowHeaderCaption="Region">
  <location ref="C18:F28" firstHeaderRow="0" firstDataRow="1" firstDataCol="1"/>
  <pivotFields count="13">
    <pivotField showAll="0"/>
    <pivotField showAll="0"/>
    <pivotField axis="axisRow" showAll="0">
      <items count="10">
        <item x="6"/>
        <item x="0"/>
        <item x="1"/>
        <item x="8"/>
        <item x="3"/>
        <item x="4"/>
        <item x="2"/>
        <item x="7"/>
        <item x="5"/>
        <item t="default"/>
      </items>
    </pivotField>
    <pivotField showAll="0"/>
    <pivotField dataField="1" showAll="0"/>
    <pivotField dataField="1" showAll="0"/>
    <pivotField showAll="0"/>
    <pivotField showAll="0"/>
    <pivotField showAll="0"/>
    <pivotField dataField="1" showAll="0"/>
    <pivotField showAll="0"/>
    <pivotField showAll="0"/>
    <pivotField showAll="0"/>
  </pivotFields>
  <rowFields count="1">
    <field x="2"/>
  </rowFields>
  <rowItems count="10">
    <i>
      <x/>
    </i>
    <i>
      <x v="1"/>
    </i>
    <i>
      <x v="2"/>
    </i>
    <i>
      <x v="3"/>
    </i>
    <i>
      <x v="4"/>
    </i>
    <i>
      <x v="5"/>
    </i>
    <i>
      <x v="6"/>
    </i>
    <i>
      <x v="7"/>
    </i>
    <i>
      <x v="8"/>
    </i>
    <i t="grand">
      <x/>
    </i>
  </rowItems>
  <colFields count="1">
    <field x="-2"/>
  </colFields>
  <colItems count="3">
    <i>
      <x/>
    </i>
    <i i="1">
      <x v="1"/>
    </i>
    <i i="2">
      <x v="2"/>
    </i>
  </colItems>
  <dataFields count="3">
    <dataField name="April 2018" fld="4" baseField="2" baseItem="0"/>
    <dataField name="April 2020" fld="5" baseField="2" baseItem="0"/>
    <dataField name="October 2020" fld="9" baseField="2" baseItem="0"/>
  </dataFields>
  <formats count="21">
    <format dxfId="151">
      <pivotArea field="2" type="button" dataOnly="0" labelOnly="1" outline="0" axis="axisRow" fieldPosition="0"/>
    </format>
    <format dxfId="150">
      <pivotArea dataOnly="0" labelOnly="1" outline="0" fieldPosition="0">
        <references count="1">
          <reference field="4294967294" count="3">
            <x v="0"/>
            <x v="1"/>
            <x v="2"/>
          </reference>
        </references>
      </pivotArea>
    </format>
    <format dxfId="149">
      <pivotArea outline="0" collapsedLevelsAreSubtotals="1" fieldPosition="0">
        <references count="1">
          <reference field="4294967294" count="2" selected="0">
            <x v="0"/>
            <x v="1"/>
          </reference>
        </references>
      </pivotArea>
    </format>
    <format dxfId="148">
      <pivotArea dataOnly="0" labelOnly="1" outline="0" fieldPosition="0">
        <references count="1">
          <reference field="4294967294" count="2">
            <x v="0"/>
            <x v="1"/>
          </reference>
        </references>
      </pivotArea>
    </format>
    <format dxfId="147">
      <pivotArea type="all" dataOnly="0" outline="0" fieldPosition="0"/>
    </format>
    <format dxfId="146">
      <pivotArea outline="0" collapsedLevelsAreSubtotals="1" fieldPosition="0"/>
    </format>
    <format dxfId="145">
      <pivotArea dataOnly="0" labelOnly="1" fieldPosition="0">
        <references count="1">
          <reference field="2" count="0"/>
        </references>
      </pivotArea>
    </format>
    <format dxfId="144">
      <pivotArea dataOnly="0" labelOnly="1" grandRow="1" outline="0" fieldPosition="0"/>
    </format>
    <format dxfId="143">
      <pivotArea dataOnly="0" labelOnly="1" outline="0" fieldPosition="0">
        <references count="1">
          <reference field="4294967294" count="3">
            <x v="0"/>
            <x v="1"/>
            <x v="2"/>
          </reference>
        </references>
      </pivotArea>
    </format>
    <format dxfId="142">
      <pivotArea dataOnly="0" labelOnly="1" outline="0" fieldPosition="0">
        <references count="1">
          <reference field="4294967294" count="3">
            <x v="0"/>
            <x v="1"/>
            <x v="2"/>
          </reference>
        </references>
      </pivotArea>
    </format>
    <format dxfId="141">
      <pivotArea field="2" type="button" dataOnly="0" labelOnly="1" outline="0" axis="axisRow" fieldPosition="0"/>
    </format>
    <format dxfId="140">
      <pivotArea dataOnly="0" labelOnly="1" outline="0" fieldPosition="0">
        <references count="1">
          <reference field="4294967294" count="3">
            <x v="0"/>
            <x v="1"/>
            <x v="2"/>
          </reference>
        </references>
      </pivotArea>
    </format>
    <format dxfId="139">
      <pivotArea collapsedLevelsAreSubtotals="1" fieldPosition="0">
        <references count="1">
          <reference field="2" count="0"/>
        </references>
      </pivotArea>
    </format>
    <format dxfId="138">
      <pivotArea field="2" type="button" dataOnly="0" labelOnly="1" outline="0" axis="axisRow" fieldPosition="0"/>
    </format>
    <format dxfId="137">
      <pivotArea dataOnly="0" labelOnly="1" outline="0" fieldPosition="0">
        <references count="1">
          <reference field="4294967294" count="3">
            <x v="0"/>
            <x v="1"/>
            <x v="2"/>
          </reference>
        </references>
      </pivotArea>
    </format>
    <format dxfId="136">
      <pivotArea type="all" dataOnly="0" outline="0" fieldPosition="0"/>
    </format>
    <format dxfId="135">
      <pivotArea outline="0" collapsedLevelsAreSubtotals="1" fieldPosition="0"/>
    </format>
    <format dxfId="134">
      <pivotArea field="2" type="button" dataOnly="0" labelOnly="1" outline="0" axis="axisRow" fieldPosition="0"/>
    </format>
    <format dxfId="133">
      <pivotArea dataOnly="0" labelOnly="1" fieldPosition="0">
        <references count="1">
          <reference field="2" count="0"/>
        </references>
      </pivotArea>
    </format>
    <format dxfId="132">
      <pivotArea dataOnly="0" labelOnly="1" grandRow="1" outline="0" fieldPosition="0"/>
    </format>
    <format dxfId="131">
      <pivotArea dataOnly="0" labelOnly="1" outline="0" fieldPosition="0">
        <references count="1">
          <reference field="4294967294" count="3">
            <x v="0"/>
            <x v="1"/>
            <x v="2"/>
          </reference>
        </references>
      </pivotArea>
    </format>
  </formats>
  <chartFormats count="3">
    <chartFormat chart="0" format="0" series="1">
      <pivotArea type="data" outline="0" fieldPosition="0">
        <references count="1">
          <reference field="4294967294" count="1" selected="0">
            <x v="2"/>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C8:C34" totalsRowShown="0" headerRowDxfId="1070" dataDxfId="1069" headerRowCellStyle="Table Title" dataCellStyle="Hyperlink">
  <autoFilter ref="C8:C34" xr:uid="{00000000-0009-0000-0100-000001000000}">
    <filterColumn colId="0" hiddenButton="1"/>
  </autoFilter>
  <tableColumns count="1">
    <tableColumn id="1" xr3:uid="{00000000-0010-0000-0000-000001000000}" name="Contents:" dataDxfId="1068"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A6DE12-4775-485B-90A3-E3988C719CC4}" name="HE___Expenditure" displayName="HE___Expenditure" ref="A19:AE31" totalsRowShown="0" headerRowDxfId="942" dataDxfId="941">
  <autoFilter ref="A19:AE31" xr:uid="{00000000-0009-0000-0100-000009000000}"/>
  <tableColumns count="31">
    <tableColumn id="1" xr3:uid="{FA26EB81-B337-4489-AAE9-60AE6AA3CD1A}" name="Category" dataDxfId="940"/>
    <tableColumn id="2" xr3:uid="{E3F3591F-FF59-4676-8498-FA9927F1CB89}" name="Subcategory" dataDxfId="939"/>
    <tableColumn id="3" xr3:uid="{8687D32D-A55C-42E2-9FB7-D97894E74304}" name="1994/95" dataDxfId="938" dataCellStyle="Comma"/>
    <tableColumn id="4" xr3:uid="{E3B7B2F8-6C54-42AB-B868-F39FB68875E7}" name="1995/96" dataDxfId="937" dataCellStyle="Comma"/>
    <tableColumn id="5" xr3:uid="{4A4C862B-6F3C-4EB0-923B-7D4563A43CAB}" name="1996/97" dataDxfId="936" dataCellStyle="Comma"/>
    <tableColumn id="6" xr3:uid="{BC04677F-AFED-4872-982C-D8DEB37C2744}" name="1997/98" dataDxfId="935" dataCellStyle="Comma"/>
    <tableColumn id="7" xr3:uid="{76873589-C04D-4201-816F-E7DC2B465AFB}" name="1998/99" dataDxfId="934" dataCellStyle="Comma"/>
    <tableColumn id="8" xr3:uid="{FB81AE84-13CC-4799-B923-5E34368716AF}" name="1999/00" dataDxfId="933" dataCellStyle="Comma"/>
    <tableColumn id="9" xr3:uid="{01A3A41D-22B1-4140-8A8D-156A6619EC07}" name="2000/01" dataDxfId="932" dataCellStyle="Comma"/>
    <tableColumn id="10" xr3:uid="{EBB8D63D-DAD1-4158-9F03-5B16D66B442B}" name="2001/02" dataDxfId="931" dataCellStyle="Comma"/>
    <tableColumn id="11" xr3:uid="{5D4CC93B-C21B-4E17-9E5C-4DA4D6A50310}" name="2002/03" dataDxfId="930" dataCellStyle="Comma"/>
    <tableColumn id="12" xr3:uid="{69215FD0-3DD2-4BF9-B448-6187DD83916F}" name="2003/04" dataDxfId="929" dataCellStyle="Comma"/>
    <tableColumn id="13" xr3:uid="{70C575AF-B602-4CD1-990E-DA275EDC4611}" name="2004/05" dataDxfId="928" dataCellStyle="Comma"/>
    <tableColumn id="14" xr3:uid="{BE37AC5D-2C5F-43F5-BEB8-1A9274E4A245}" name="2005/06" dataDxfId="927" dataCellStyle="Comma"/>
    <tableColumn id="15" xr3:uid="{B23933C4-0828-43F1-97F6-AFF9296A7F2A}" name="2006/07" dataDxfId="926" dataCellStyle="Comma"/>
    <tableColumn id="16" xr3:uid="{8DF3450F-CA1E-4789-A775-4069E0244ED2}" name="2007/08" dataDxfId="925" dataCellStyle="Comma"/>
    <tableColumn id="17" xr3:uid="{4BF853E7-1F23-4043-8781-904C56B5EBCA}" name="2008/09" dataDxfId="924" dataCellStyle="Comma"/>
    <tableColumn id="18" xr3:uid="{DE277DFA-3444-452C-A713-5A791EF6247D}" name="2009/10" dataDxfId="923" dataCellStyle="Comma"/>
    <tableColumn id="19" xr3:uid="{70416B1C-EAB5-4592-B56C-FF496F87F73E}" name="2010/11" dataDxfId="922" dataCellStyle="Comma"/>
    <tableColumn id="20" xr3:uid="{6C56E926-98B7-4BC4-AC7D-0D2CB3EAD03E}" name="2011/12" dataDxfId="921" dataCellStyle="Comma"/>
    <tableColumn id="21" xr3:uid="{5D04726D-B494-4DA4-9AAF-487CDF001582}" name="2012/13" dataDxfId="920" dataCellStyle="Comma"/>
    <tableColumn id="22" xr3:uid="{6EE25764-ED27-493F-89DB-243C7219BA75}" name="2013/14" dataDxfId="919" dataCellStyle="Comma"/>
    <tableColumn id="23" xr3:uid="{7C974344-E28C-4FCC-8116-8B5A9518C79F}" name="2014/15" dataDxfId="918" dataCellStyle="Comma"/>
    <tableColumn id="24" xr3:uid="{FD243774-3923-4808-A325-EF37B1B52B55}" name="2015/16" dataDxfId="917" dataCellStyle="Comma"/>
    <tableColumn id="25" xr3:uid="{74FD79C8-9638-46D4-9894-87593C740A20}" name="2016/17" dataDxfId="916" dataCellStyle="Comma"/>
    <tableColumn id="26" xr3:uid="{70D18B64-F7ED-4CF9-9B7A-FCD89AE37A60}" name="2017/18" dataDxfId="915" dataCellStyle="Comma"/>
    <tableColumn id="27" xr3:uid="{03978370-195C-4580-ABC9-C92FBCBBE027}" name="2018/19" dataDxfId="914" dataCellStyle="Comma"/>
    <tableColumn id="30" xr3:uid="{4FC3590A-1338-4C60-8A6E-7985730706FE}" name="2019/20" dataDxfId="913" dataCellStyle="Comma"/>
    <tableColumn id="31" xr3:uid="{5841E5B9-FBE1-41B5-8197-F83BF0448794}" name="2020/21 [3]" dataDxfId="912"/>
    <tableColumn id="28" xr3:uid="{80181B37-1777-48A1-B822-44071A53E128}" name="% change _x000a_2002/03 to 2020/21" dataDxfId="911">
      <calculatedColumnFormula>(HE___Expenditure[[#This Row],[2020/21 '[3']]]-HE___Expenditure[[#This Row],[2002/03]])/HE___Expenditure[[#This Row],[2002/03]]</calculatedColumnFormula>
    </tableColumn>
    <tableColumn id="29" xr3:uid="{509F75F6-4D31-4E7C-A4CC-5CB82247C790}" name="% change _x000a_2019/20 to 2020/21" dataDxfId="910">
      <calculatedColumnFormula>(HE___Expenditure[[#This Row],[2020/21 '[3']]]-HE___Expenditure[[#This Row],[2019/20]])/HE___Expenditure[[#This Row],[2019/20]]</calculatedColumnFormula>
    </tableColumn>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7D48939-CAE9-4183-80CD-1E7D0D394C61}" name="HE___Total_value_of_grants" displayName="HE___Total_value_of_grants" ref="A9:Y17" totalsRowShown="0">
  <autoFilter ref="A9:Y17" xr:uid="{B36EBDF3-7175-43F4-85B8-D8CC066BC503}"/>
  <tableColumns count="25">
    <tableColumn id="1" xr3:uid="{91E49786-B355-41C6-8913-6642908BB471}" name="Region"/>
    <tableColumn id="2" xr3:uid="{79934DA9-14CB-4F64-8FE9-194746C2A1B4}" name=" "/>
    <tableColumn id="4" xr3:uid="{8AB5EAD8-44B7-4F0B-AAB7-D34EF8B59C13}" name="2002/03" dataCellStyle="Comma"/>
    <tableColumn id="5" xr3:uid="{9BB0A890-9721-4749-9971-B7442746DDE7}" name="2003/04" dataCellStyle="Comma"/>
    <tableColumn id="6" xr3:uid="{04950F37-3CD6-4A4D-B709-E8D6DF17A92F}" name="2004/05" dataCellStyle="Comma"/>
    <tableColumn id="7" xr3:uid="{9C766E72-F7C1-4C28-903C-7BAE339FE96F}" name="2005/06" dataCellStyle="Comma"/>
    <tableColumn id="8" xr3:uid="{BB5DF2D7-CD34-4906-A823-A7BDD68AB3B9}" name="2006/07" dataCellStyle="Comma"/>
    <tableColumn id="9" xr3:uid="{F2C34C4E-1410-4BDB-8FC4-ADA40E05149B}" name="2007/08" dataCellStyle="Comma"/>
    <tableColumn id="10" xr3:uid="{BF1EC2E6-43A1-46BE-9C63-71A835DFC2FA}" name="2008/09" dataCellStyle="Comma"/>
    <tableColumn id="11" xr3:uid="{F83B3D6C-EDB0-47B6-B3DE-29386724B056}" name="2009/10" dataCellStyle="Comma"/>
    <tableColumn id="12" xr3:uid="{2ACEE91A-F8FC-4B40-8A7D-1A54E18513EF}" name="2010/11" dataCellStyle="Comma"/>
    <tableColumn id="13" xr3:uid="{7F2AD9B3-2DB4-4A4D-B2FC-3D2EDF752DE3}" name="2011/12" dataCellStyle="Comma"/>
    <tableColumn id="14" xr3:uid="{FD26E06D-36B1-4941-971F-286A9020AA94}" name="2012/13" dataCellStyle="Comma"/>
    <tableColumn id="15" xr3:uid="{3C25DA48-7AAB-41AC-B016-76F0C3392B50}" name="2013/14" dataCellStyle="Comma"/>
    <tableColumn id="16" xr3:uid="{FCE8E863-6E37-4D07-8788-3B753A23556F}" name="2014/15" dataCellStyle="Comma"/>
    <tableColumn id="17" xr3:uid="{A21C11FC-A0E4-4DAF-8696-BB999058EBD6}" name="2015/16" dataCellStyle="Comma"/>
    <tableColumn id="18" xr3:uid="{EE4118D0-ABA2-42CD-B38D-5ABB42467B65}" name="2016/17" dataCellStyle="Comma"/>
    <tableColumn id="19" xr3:uid="{8B624650-25A8-4173-9D16-772EE9B7F36F}" name="2017/18" dataCellStyle="Comma"/>
    <tableColumn id="20" xr3:uid="{770F3458-AAC5-460B-A057-0AAEE9733752}" name="2018/19" dataCellStyle="Comma"/>
    <tableColumn id="21" xr3:uid="{E4D0CEEE-4D01-4B3A-BB23-D24B4DDCB750}" name="2019/20" dataCellStyle="Comma"/>
    <tableColumn id="22" xr3:uid="{82F8B85A-482D-4243-9183-807BC72D019B}" name="2020/21" dataCellStyle="Comma"/>
    <tableColumn id="25" xr3:uid="{14F495EA-FF84-453C-BD01-0E3B9925B794}" name="Change in grant expenditure _x000a_2002/03 to 2020/21 (£m)" dataDxfId="909" dataCellStyle="Comma">
      <calculatedColumnFormula>HE___Total_value_of_grants[[#This Row],[2020/21]]-HE___Total_value_of_grants[[#This Row],[2002/03]]</calculatedColumnFormula>
    </tableColumn>
    <tableColumn id="23" xr3:uid="{D0F7282A-5ABF-4F19-8BC5-1BE0D32BD25B}" name="% change in grant expenditure _x000a_2002/03 to 2020/21" dataDxfId="908">
      <calculatedColumnFormula>HE___Total_value_of_grants[[#This Row],[Change in grant expenditure 
2002/03 to 2020/21 (£m)]]/HE___Total_value_of_grants[[#This Row],[2002/03]]</calculatedColumnFormula>
    </tableColumn>
    <tableColumn id="24" xr3:uid="{AE2EDBFC-EDD0-43AE-87F2-651EC073E8CB}" name="% change in grant expenditure _x000a_2019/20 to 2020/21" dataDxfId="907">
      <calculatedColumnFormula>(HE___Total_value_of_grants[[#This Row],[2020/21]]-HE___Total_value_of_grants[[#This Row],[2019/20]])/HE___Total_value_of_grants[[#This Row],[2019/20]]</calculatedColumnFormula>
    </tableColumn>
    <tableColumn id="3" xr3:uid="{6A27634B-7E62-4AE2-BFE1-C8595E3BDD0B}" name="Trend" dataDxfId="906"/>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6EA08FB-D6EE-4FF2-B039-D485B4578092}" name="Table12" displayName="Table12" ref="A20:W60" totalsRowShown="0" headerRowDxfId="905" dataDxfId="904">
  <autoFilter ref="A20:W60" xr:uid="{36E245EA-B41B-47B8-BFF3-BB6F9B0031E2}"/>
  <tableColumns count="23">
    <tableColumn id="1" xr3:uid="{1559B44F-7572-496B-A5CD-BA85B13E1DB1}" name="Region" dataDxfId="903"/>
    <tableColumn id="2" xr3:uid="{BF2F698A-48FD-464E-B690-FEC644B8E142}" name="Grant stream (£000s)"/>
    <tableColumn id="19" xr3:uid="{12847A9C-97D8-4C69-98BE-9EB9F6E4146E}" name="2002/03" dataDxfId="902"/>
    <tableColumn id="20" xr3:uid="{420C157B-3F17-441F-A1D6-E7A1F7B67E04}" name="2003/04" dataDxfId="901"/>
    <tableColumn id="21" xr3:uid="{B40D5420-0110-428C-8F66-412607A75F25}" name="2004/05" dataDxfId="900"/>
    <tableColumn id="22" xr3:uid="{6700B483-AFA1-444F-8B34-288A2268B14D}" name="2005/06" dataDxfId="899"/>
    <tableColumn id="23" xr3:uid="{CEED6574-AF35-4E18-A6EB-86ABE367E3ED}" name="2006/07" dataDxfId="898"/>
    <tableColumn id="24" xr3:uid="{E4BB9470-0502-47F0-B466-21C50854D322}" name="2007/08" dataDxfId="897"/>
    <tableColumn id="25" xr3:uid="{32365908-8207-4E13-B54A-01026F96A08A}" name="2008/09" dataDxfId="896"/>
    <tableColumn id="26" xr3:uid="{BD2592A8-3C58-4560-A9D7-B21F3253E780}" name="2009/10" dataDxfId="895"/>
    <tableColumn id="27" xr3:uid="{61340931-872A-43AF-B715-82B39757FA3A}" name="2010/11" dataDxfId="894"/>
    <tableColumn id="28" xr3:uid="{D7848204-C8FE-4CDD-99A2-BCDB7E91B82D}" name="2011/12" dataDxfId="893"/>
    <tableColumn id="29" xr3:uid="{0228FF89-7A68-4F4B-B11A-A3209E774A1E}" name="2012/13" dataDxfId="892"/>
    <tableColumn id="30" xr3:uid="{D5251DCD-12FE-45A5-834B-6CF54F65CCCB}" name="2013/14" dataDxfId="891"/>
    <tableColumn id="31" xr3:uid="{6F137EBB-C348-4BE6-86A5-483BC7D9AE65}" name="2014/15" dataDxfId="890"/>
    <tableColumn id="32" xr3:uid="{A2BCC2A0-5724-443E-BACF-9934669A2090}" name="2015/16" dataDxfId="889"/>
    <tableColumn id="33" xr3:uid="{3FE1BE36-BDA3-45E9-89C4-A876A0185115}" name="2016/17" dataDxfId="888"/>
    <tableColumn id="34" xr3:uid="{C4103D45-509E-41C6-AC10-96D34A2F8BD2}" name="2017/18" dataDxfId="887"/>
    <tableColumn id="37" xr3:uid="{4AEBF6D4-DC58-43A9-81A5-F62F9C84EF05}" name="2018/19" dataDxfId="886"/>
    <tableColumn id="3" xr3:uid="{B4ADEFF2-C101-4912-8CC7-6DA545675DAF}" name="2019/20" dataDxfId="885" dataCellStyle="Comma"/>
    <tableColumn id="4" xr3:uid="{ACC97E47-0458-498C-ABDA-A69657D93714}" name="2020/21" dataDxfId="884" dataCellStyle="Comma"/>
    <tableColumn id="38" xr3:uid="{C85B2882-8808-4931-A3F4-56FA7F6797D3}" name="Change in grant expenditure (£000s)_x000a_2019/20 to 2020/21" dataDxfId="883">
      <calculatedColumnFormula>Table12[[#This Row],[2020/21]]-Table12[[#This Row],[2019/20]]</calculatedColumnFormula>
    </tableColumn>
    <tableColumn id="39" xr3:uid="{C3C3A739-A5CA-4EA6-9216-2946897987AA}" name="% change in grant expenditure_x000a_2019/20 to 2020/21" dataDxfId="882">
      <calculatedColumnFormula>Table12[[#This Row],[Change in grant expenditure (£000s)
2019/20 to 2020/21]]/Table12[[#This Row],[2019/20]]</calculatedColumnFormula>
    </tableColumn>
  </tableColumns>
  <tableStyleInfo name="Indicator Tabl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EH___Income_and_grant__in__aid" displayName="EH___Income_and_grant__in__aid" ref="A7:AE15" totalsRowShown="0" headerRowDxfId="881" dataDxfId="880">
  <autoFilter ref="A7:AE15" xr:uid="{00000000-0009-0000-0100-000004000000}"/>
  <tableColumns count="31">
    <tableColumn id="1" xr3:uid="{00000000-0010-0000-0700-000001000000}" name="Category" dataDxfId="879"/>
    <tableColumn id="2" xr3:uid="{00000000-0010-0000-0700-000002000000}" name="Subcategory" dataDxfId="878"/>
    <tableColumn id="3" xr3:uid="{00000000-0010-0000-0700-000003000000}" name="1994/95" dataDxfId="877" dataCellStyle="Comma"/>
    <tableColumn id="4" xr3:uid="{00000000-0010-0000-0700-000004000000}" name="1995/96" dataDxfId="876" dataCellStyle="Comma"/>
    <tableColumn id="5" xr3:uid="{00000000-0010-0000-0700-000005000000}" name="1996/97" dataDxfId="875" dataCellStyle="Comma"/>
    <tableColumn id="6" xr3:uid="{00000000-0010-0000-0700-000006000000}" name="1997/98" dataDxfId="874" dataCellStyle="Comma"/>
    <tableColumn id="7" xr3:uid="{00000000-0010-0000-0700-000007000000}" name="1998/99" dataDxfId="873" dataCellStyle="Comma"/>
    <tableColumn id="8" xr3:uid="{00000000-0010-0000-0700-000008000000}" name="1999/00" dataDxfId="872" dataCellStyle="Comma"/>
    <tableColumn id="9" xr3:uid="{00000000-0010-0000-0700-000009000000}" name="2000/01" dataDxfId="871" dataCellStyle="Comma"/>
    <tableColumn id="10" xr3:uid="{00000000-0010-0000-0700-00000A000000}" name="2001/02" dataDxfId="870" dataCellStyle="Comma"/>
    <tableColumn id="11" xr3:uid="{00000000-0010-0000-0700-00000B000000}" name="2002/03" dataDxfId="869" dataCellStyle="Comma"/>
    <tableColumn id="12" xr3:uid="{00000000-0010-0000-0700-00000C000000}" name="2003/04" dataDxfId="868" dataCellStyle="Comma"/>
    <tableColumn id="13" xr3:uid="{00000000-0010-0000-0700-00000D000000}" name="2004/05" dataDxfId="867" dataCellStyle="Comma"/>
    <tableColumn id="14" xr3:uid="{00000000-0010-0000-0700-00000E000000}" name="2005/06" dataDxfId="866" dataCellStyle="Comma"/>
    <tableColumn id="15" xr3:uid="{00000000-0010-0000-0700-00000F000000}" name="2006/07" dataDxfId="865" dataCellStyle="Comma"/>
    <tableColumn id="16" xr3:uid="{00000000-0010-0000-0700-000010000000}" name="2007/08" dataDxfId="864" dataCellStyle="Comma"/>
    <tableColumn id="17" xr3:uid="{00000000-0010-0000-0700-000011000000}" name="2008/09" dataDxfId="863" dataCellStyle="Comma"/>
    <tableColumn id="18" xr3:uid="{00000000-0010-0000-0700-000012000000}" name="2009/10" dataDxfId="862" dataCellStyle="Comma"/>
    <tableColumn id="19" xr3:uid="{00000000-0010-0000-0700-000013000000}" name="2010/11" dataDxfId="861" dataCellStyle="Comma"/>
    <tableColumn id="20" xr3:uid="{00000000-0010-0000-0700-000014000000}" name="2011/12" dataDxfId="860" dataCellStyle="Comma"/>
    <tableColumn id="21" xr3:uid="{00000000-0010-0000-0700-000015000000}" name="2012/13" dataDxfId="859" dataCellStyle="Comma"/>
    <tableColumn id="22" xr3:uid="{00000000-0010-0000-0700-000016000000}" name="2013/14" dataDxfId="858" dataCellStyle="Comma"/>
    <tableColumn id="23" xr3:uid="{00000000-0010-0000-0700-000017000000}" name="2014/15" dataDxfId="857" dataCellStyle="Comma"/>
    <tableColumn id="24" xr3:uid="{00000000-0010-0000-0700-000018000000}" name="2015/16*" dataDxfId="856" dataCellStyle="Comma"/>
    <tableColumn id="25" xr3:uid="{00000000-0010-0000-0700-000019000000}" name="2016/17" dataDxfId="855" dataCellStyle="Comma"/>
    <tableColumn id="26" xr3:uid="{00000000-0010-0000-0700-00001A000000}" name="2017/18" dataDxfId="854" dataCellStyle="Comma"/>
    <tableColumn id="27" xr3:uid="{00000000-0010-0000-0700-00001B000000}" name="2018/19" dataDxfId="853" dataCellStyle="Comma"/>
    <tableColumn id="30" xr3:uid="{00000000-0010-0000-0700-00001E000000}" name="2019/20" dataDxfId="852"/>
    <tableColumn id="32" xr3:uid="{3B225171-60DD-45F0-B727-EA332C28541C}" name="2020/21" dataDxfId="851"/>
    <tableColumn id="29" xr3:uid="{00000000-0010-0000-0700-00001D000000}" name="% change _x000a_2019/20 to 2020/21" dataDxfId="850">
      <calculatedColumnFormula>(EH___Income_and_grant__in__aid[[#This Row],[2019/20]]-EH___Income_and_grant__in__aid[[#This Row],[2018/19]])/EH___Income_and_grant__in__aid[[#This Row],[2018/19]]</calculatedColumnFormula>
    </tableColumn>
    <tableColumn id="28" xr3:uid="{00000000-0010-0000-0700-00001C000000}" name="% change _x000a_2002/03 to 2020/21" dataDxfId="849">
      <calculatedColumnFormula>(EH___Income_and_grant__in__aid[[#This Row],[2019/20]]-EH___Income_and_grant__in__aid[[#This Row],[2002/03]])/EH___Income_and_grant__in__aid[[#This Row],[2002/03]]</calculatedColumnFormula>
    </tableColumn>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EH___Expenditure" displayName="EH___Expenditure" ref="A18:AE23" totalsRowShown="0" headerRowDxfId="848" dataDxfId="847">
  <autoFilter ref="A18:AE23" xr:uid="{00000000-0009-0000-0100-000006000000}"/>
  <tableColumns count="31">
    <tableColumn id="1" xr3:uid="{00000000-0010-0000-0800-000001000000}" name="Category" dataDxfId="846"/>
    <tableColumn id="2" xr3:uid="{00000000-0010-0000-0800-000002000000}" name="Subcategory" dataDxfId="845"/>
    <tableColumn id="3" xr3:uid="{00000000-0010-0000-0800-000003000000}" name="1994/95" dataDxfId="844" dataCellStyle="Comma"/>
    <tableColumn id="4" xr3:uid="{00000000-0010-0000-0800-000004000000}" name="1995/96" dataDxfId="843" dataCellStyle="Comma"/>
    <tableColumn id="5" xr3:uid="{00000000-0010-0000-0800-000005000000}" name="1996/97" dataDxfId="842" dataCellStyle="Comma"/>
    <tableColumn id="6" xr3:uid="{00000000-0010-0000-0800-000006000000}" name="1997/98" dataDxfId="841" dataCellStyle="Comma"/>
    <tableColumn id="7" xr3:uid="{00000000-0010-0000-0800-000007000000}" name="1998/99" dataDxfId="840" dataCellStyle="Comma"/>
    <tableColumn id="8" xr3:uid="{00000000-0010-0000-0800-000008000000}" name="1999/00" dataDxfId="839" dataCellStyle="Comma"/>
    <tableColumn id="9" xr3:uid="{00000000-0010-0000-0800-000009000000}" name="2000/01" dataDxfId="838" dataCellStyle="Comma"/>
    <tableColumn id="10" xr3:uid="{00000000-0010-0000-0800-00000A000000}" name="2001/02" dataDxfId="837" dataCellStyle="Comma"/>
    <tableColumn id="11" xr3:uid="{00000000-0010-0000-0800-00000B000000}" name="2002/03" dataDxfId="836" dataCellStyle="Comma"/>
    <tableColumn id="12" xr3:uid="{00000000-0010-0000-0800-00000C000000}" name="2003/04" dataDxfId="835" dataCellStyle="Comma"/>
    <tableColumn id="13" xr3:uid="{00000000-0010-0000-0800-00000D000000}" name="2004/05" dataDxfId="834" dataCellStyle="Comma"/>
    <tableColumn id="14" xr3:uid="{00000000-0010-0000-0800-00000E000000}" name="2005/06" dataDxfId="833" dataCellStyle="Comma"/>
    <tableColumn id="15" xr3:uid="{00000000-0010-0000-0800-00000F000000}" name="2006/07" dataDxfId="832" dataCellStyle="Comma"/>
    <tableColumn id="16" xr3:uid="{00000000-0010-0000-0800-000010000000}" name="2007/08" dataDxfId="831" dataCellStyle="Comma"/>
    <tableColumn id="17" xr3:uid="{00000000-0010-0000-0800-000011000000}" name="2008/09" dataDxfId="830" dataCellStyle="Comma"/>
    <tableColumn id="18" xr3:uid="{00000000-0010-0000-0800-000012000000}" name="2009/10" dataDxfId="829" dataCellStyle="Comma"/>
    <tableColumn id="19" xr3:uid="{00000000-0010-0000-0800-000013000000}" name="2010/11" dataDxfId="828" dataCellStyle="Comma"/>
    <tableColumn id="20" xr3:uid="{00000000-0010-0000-0800-000014000000}" name="2011/12" dataDxfId="827" dataCellStyle="Comma"/>
    <tableColumn id="21" xr3:uid="{00000000-0010-0000-0800-000015000000}" name="2012/13" dataDxfId="826" dataCellStyle="Comma"/>
    <tableColumn id="22" xr3:uid="{00000000-0010-0000-0800-000016000000}" name="2013/14" dataDxfId="825" dataCellStyle="Comma"/>
    <tableColumn id="23" xr3:uid="{00000000-0010-0000-0800-000017000000}" name="2014/15" dataDxfId="824" dataCellStyle="Comma"/>
    <tableColumn id="24" xr3:uid="{00000000-0010-0000-0800-000018000000}" name="2015/16" dataDxfId="823" dataCellStyle="Comma"/>
    <tableColumn id="25" xr3:uid="{00000000-0010-0000-0800-000019000000}" name="2016/17" dataDxfId="822" dataCellStyle="Comma"/>
    <tableColumn id="26" xr3:uid="{00000000-0010-0000-0800-00001A000000}" name="2017/18" dataDxfId="821" dataCellStyle="Comma"/>
    <tableColumn id="27" xr3:uid="{00000000-0010-0000-0800-00001B000000}" name="2018/19" dataDxfId="820" dataCellStyle="Comma"/>
    <tableColumn id="30" xr3:uid="{00000000-0010-0000-0800-00001E000000}" name="2019/20" dataDxfId="819"/>
    <tableColumn id="31" xr3:uid="{A2D96295-BDC3-416E-BC85-32E75E457CFA}" name="2020/21" dataDxfId="818"/>
    <tableColumn id="29" xr3:uid="{00000000-0010-0000-0800-00001D000000}" name="% change _x000a_2019/20 to 2020/21" dataDxfId="817">
      <calculatedColumnFormula>(EH___Expenditure[[#This Row],[2019/20]]-EH___Expenditure[[#This Row],[2018/19]])/EH___Expenditure[[#This Row],[2018/19]]</calculatedColumnFormula>
    </tableColumn>
    <tableColumn id="28" xr3:uid="{00000000-0010-0000-0800-00001C000000}" name="% change _x000a_2002/03 to 2020/21" dataDxfId="816">
      <calculatedColumnFormula>(EH___Expenditure[[#This Row],[2019/20]]-EH___Expenditure[[#This Row],[2002/03]])/EH___Expenditure[[#This Row],[2002/03]]</calculatedColumnFormula>
    </tableColumn>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F0F732C-9E73-4046-88A8-37746159F74A}" name="NLHF_Headline_Statistics220" displayName="NLHF_Headline_Statistics220" ref="A19:D26" totalsRowShown="0" headerRowDxfId="815" dataDxfId="814">
  <autoFilter ref="A19:D26" xr:uid="{9F6BA001-D923-4221-8131-A0D5AB2A542B}"/>
  <tableColumns count="4">
    <tableColumn id="1" xr3:uid="{BA706D23-1675-49D8-8159-622A206B2AE2}" name="England" dataDxfId="813"/>
    <tableColumn id="2" xr3:uid="{6559CE43-3623-4F20-B578-F00D629F7BA0}" name="1994/5 to 2020/21" dataDxfId="812"/>
    <tableColumn id="3" xr3:uid="{2D1F58A9-E897-435D-A5FE-5C1A503EA164}" name="2019/20" dataDxfId="811"/>
    <tableColumn id="5" xr3:uid="{08F66F74-D633-4B69-8966-7CBFB5A153E0}" name="2020/21" dataDxfId="810"/>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FA12109-FFF7-49CE-8202-B48D9E2DBD8C}" name="Value_of_projects_made_by_the_NLHF321" displayName="Value_of_projects_made_by_the_NLHF321" ref="A30:AC32" totalsRowShown="0" headerRowDxfId="809" dataDxfId="808">
  <autoFilter ref="A30:AC32" xr:uid="{E42BA8D1-6382-45CB-993A-F17F22F3457B}"/>
  <tableColumns count="29">
    <tableColumn id="1" xr3:uid="{E8397FA6-6FB6-471D-87B2-5D6CDE9AC3C6}" name="England" dataDxfId="807"/>
    <tableColumn id="2" xr3:uid="{A81E2DEA-0A41-42A3-ADFA-4EBFD075AFBE}" name="1994/95" dataDxfId="806" dataCellStyle="Comma"/>
    <tableColumn id="3" xr3:uid="{62FA2A5E-FECF-4E6A-844A-95FE017040C5}" name="1995/96" dataDxfId="805" dataCellStyle="Comma"/>
    <tableColumn id="4" xr3:uid="{15F34825-2E11-47CD-8B91-DBE7B85BCEC9}" name="1996/97" dataDxfId="804" dataCellStyle="Comma"/>
    <tableColumn id="5" xr3:uid="{E8030D42-5A1F-4686-B262-C33527C05624}" name="1997/98" dataDxfId="803" dataCellStyle="Comma"/>
    <tableColumn id="6" xr3:uid="{6496EACB-9FF3-4FDB-ADCB-399846AE0963}" name="1998/99" dataDxfId="802" dataCellStyle="Comma"/>
    <tableColumn id="7" xr3:uid="{2CE691DB-00DF-44FF-98D0-AB26D8C727E3}" name="1999/00" dataDxfId="801" dataCellStyle="Comma"/>
    <tableColumn id="8" xr3:uid="{62F0262A-2739-4E77-ADFC-D2399571C0ED}" name="2000/01" dataDxfId="800" dataCellStyle="Comma"/>
    <tableColumn id="9" xr3:uid="{DF63C8E0-A748-4CFD-A531-15E1B736B4C3}" name="2001/02" dataDxfId="799" dataCellStyle="Comma"/>
    <tableColumn id="10" xr3:uid="{955A7540-9638-44CA-937D-FB6EA2BC3C19}" name="2002/03" dataDxfId="798" dataCellStyle="Comma"/>
    <tableColumn id="11" xr3:uid="{34D59808-3EC4-4C91-8FE4-EFF8CD8A234E}" name="2003/04" dataDxfId="797" dataCellStyle="Comma"/>
    <tableColumn id="12" xr3:uid="{50D41EC2-FD33-4D35-9977-4B53A5FAC781}" name="2004/05" dataDxfId="796" dataCellStyle="Comma"/>
    <tableColumn id="13" xr3:uid="{74F6B1F3-CBD8-4203-ACE8-89AB9C7DBD3B}" name="2005/06" dataDxfId="795" dataCellStyle="Comma"/>
    <tableColumn id="14" xr3:uid="{D95FD81D-338A-46B0-BC71-CA1FBDC131E3}" name="2006/07" dataDxfId="794" dataCellStyle="Comma"/>
    <tableColumn id="15" xr3:uid="{1C6A92BD-E85E-4E25-8DE9-48522462A198}" name="2007/08" dataDxfId="793" dataCellStyle="Comma"/>
    <tableColumn id="16" xr3:uid="{DD557900-CF81-4A71-AA1E-DB0ABB0EF18C}" name="2008/09" dataDxfId="792" dataCellStyle="Comma"/>
    <tableColumn id="17" xr3:uid="{1D8F41BC-EB1A-46FC-9BE7-85AA028D0027}" name="2009/10" dataDxfId="791" dataCellStyle="Comma"/>
    <tableColumn id="18" xr3:uid="{AB8527A2-94C5-4839-92E8-9D72B3AB2D16}" name="2010/11" dataDxfId="790" dataCellStyle="Comma"/>
    <tableColumn id="19" xr3:uid="{E506D8F5-529A-432D-8917-6436D734B52D}" name="2011/12" dataDxfId="789" dataCellStyle="Comma"/>
    <tableColumn id="20" xr3:uid="{937B8F98-5479-4302-AF01-82BCCB8AA334}" name="2012/13" dataDxfId="788" dataCellStyle="Comma"/>
    <tableColumn id="21" xr3:uid="{5261CC3B-5D96-4F2A-BF00-C3C44AFC74DD}" name="2013/14" dataDxfId="787" dataCellStyle="Comma"/>
    <tableColumn id="22" xr3:uid="{28F576CB-D8F3-4E06-BB05-6DBA4DC22990}" name="2014/15" dataDxfId="786" dataCellStyle="Comma"/>
    <tableColumn id="23" xr3:uid="{D4370B3E-BD62-420D-8827-C2FA08E07F98}" name="2015/16" dataDxfId="785" dataCellStyle="Comma"/>
    <tableColumn id="24" xr3:uid="{59AAB794-F204-4622-A4C8-D6C409DA2B1B}" name="2016/17" dataDxfId="784" dataCellStyle="Comma"/>
    <tableColumn id="25" xr3:uid="{8A73B4E2-592C-4894-B047-EA8E39E3668C}" name="2017/18" dataDxfId="783" dataCellStyle="Comma"/>
    <tableColumn id="26" xr3:uid="{BA7492AD-6407-466C-8AC1-94A50E7B49C8}" name="2018/19" dataDxfId="782" dataCellStyle="Comma"/>
    <tableColumn id="27" xr3:uid="{426819A0-1170-4BBA-A8F6-D67FA2A2013B}" name="2019/20" dataDxfId="781" dataCellStyle="Comma"/>
    <tableColumn id="28" xr3:uid="{8816944B-1159-41C1-91DB-1FED697E0D88}" name="2020/21" dataDxfId="780" dataCellStyle="Comma"/>
    <tableColumn id="29" xr3:uid="{9AEEAF27-4764-47CF-9953-EA38655B0596}" name="Total" dataDxfId="779" dataCellStyle="Comma"/>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D48958C-62ED-4D7A-9969-2E5C18FE72BB}" name="Value_of_NLHF_Funding_England_1994__95_to_2018__19422" displayName="Value_of_NLHF_Funding_England_1994__95_to_2018__19422" ref="A40:H55" totalsRowShown="0" headerRowDxfId="778" dataDxfId="777">
  <autoFilter ref="A40:H55" xr:uid="{110BF87D-571C-413F-ABEC-DCA4E44CAE80}"/>
  <tableColumns count="8">
    <tableColumn id="1" xr3:uid="{4471F8C7-8B0E-4536-BC8B-7137DB31D310}" name="Category" dataDxfId="776"/>
    <tableColumn id="2" xr3:uid="{9FDA43F7-1FFD-4F74-AFD3-4D5A3D3520F3}" name="Subcategory" dataDxfId="775"/>
    <tableColumn id="3" xr3:uid="{5A301AAD-2F70-4B16-B889-137277B42A04}" name="Value of grant (£)" dataDxfId="774" dataCellStyle="Currency"/>
    <tableColumn id="4" xr3:uid="{90FC9054-5358-4433-ADA9-8F3F7B5E966F}" name="% of  spend" dataDxfId="773"/>
    <tableColumn id="5" xr3:uid="{2FC1FDC5-A95D-4266-8D68-921D4706B78F}" name="No. of projects funded" dataDxfId="772" dataCellStyle="Comma"/>
    <tableColumn id="6" xr3:uid="{9C18D6E6-DAFF-4C02-BC9F-EB7C7E5C0291}" name="% of projects funded" dataDxfId="771"/>
    <tableColumn id="7" xr3:uid="{6C6DE854-B457-49B5-890E-5B16382FAF2B}" name="Applications " dataDxfId="770" dataCellStyle="Comma"/>
    <tableColumn id="8" xr3:uid="{2BFDB71D-6ABD-4472-8AEF-BE6F8259018A}" name="Success rate" dataDxfId="769"/>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10EACC5-F6EA-4AC5-9A5B-0579C449EA53}" name="Value_of_NLHF_Investment_England_by_AWARD_GRANT_PROGRAMME523" displayName="Value_of_NLHF_Investment_England_by_AWARD_GRANT_PROGRAMME523" ref="A60:H100" totalsRowShown="0" headerRowDxfId="768" dataDxfId="767">
  <autoFilter ref="A60:H100" xr:uid="{A9200BBA-D890-44D0-81D1-92F102578D57}"/>
  <tableColumns count="8">
    <tableColumn id="1" xr3:uid="{88140F90-D132-4D53-95A2-0F773484B8DC}" name="Programme" dataDxfId="766"/>
    <tableColumn id="2" xr3:uid="{787B9F31-3DBE-49D8-BF4A-C8AC8EB4260F}" name="Number of applications" dataDxfId="765" dataCellStyle="Comma"/>
    <tableColumn id="3" xr3:uid="{C1B57F20-BA2B-45AF-B280-821977063792}" name="Total grant requested" dataDxfId="764" dataCellStyle="Currency"/>
    <tableColumn id="4" xr3:uid="{4FC81B6C-F776-4514-8BE2-1CDE8E204D8D}" name="Number of projects funded" dataDxfId="763" dataCellStyle="Comma"/>
    <tableColumn id="5" xr3:uid="{1E8EEE57-AC74-4638-8CE9-2218DEECA9A0}" name="% projects funded" dataDxfId="762"/>
    <tableColumn id="6" xr3:uid="{E1248F3E-5872-41F3-B5B4-27A015428121}" name="Total grant awarded" dataDxfId="761" dataCellStyle="Currency"/>
    <tableColumn id="7" xr3:uid="{3775C1FB-13F6-4D7C-88E1-5FC7C6714B66}" name="% total grant awarded" dataDxfId="760"/>
    <tableColumn id="8" xr3:uid="{9FC606A2-6287-419C-AF7E-67120AD9D9AC}" name="Success rate" dataDxfId="759"/>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DBB4E38-6753-4870-8875-CD408851DD84}" name="Value_of_NLHF_projects_made_by_area624" displayName="Value_of_NLHF_projects_made_by_area624" ref="A110:AE120" totalsRowShown="0" headerRowDxfId="758" dataDxfId="757">
  <autoFilter ref="A110:AE120" xr:uid="{B6A84D8F-4D8A-4C46-BCF3-95E0E054993B}"/>
  <tableColumns count="31">
    <tableColumn id="1" xr3:uid="{799E3E0B-E582-43FA-86E0-4623369A8CF4}" name="Area" dataDxfId="756"/>
    <tableColumn id="2" xr3:uid="{0FBE5534-5E40-407B-915E-A94D1F015811}" name=" " dataDxfId="755"/>
    <tableColumn id="3" xr3:uid="{179D90A6-94B2-484F-92CA-43537703B1DB}" name="1994/95" dataDxfId="754" dataCellStyle="Currency"/>
    <tableColumn id="4" xr3:uid="{638B0D75-3A72-4704-9C4A-C28C14CF4845}" name="1995/96" dataDxfId="753" dataCellStyle="Currency"/>
    <tableColumn id="5" xr3:uid="{FD9DB17E-0ACB-4652-8C79-51A0E48A00C0}" name="1996/97" dataDxfId="752" dataCellStyle="Currency"/>
    <tableColumn id="6" xr3:uid="{880FD2AA-AE54-4480-8EFA-D3544E5C20E7}" name="1997/98" dataDxfId="751" dataCellStyle="Currency"/>
    <tableColumn id="7" xr3:uid="{A5132357-E34E-4DC0-A1A0-5B022C79B6DA}" name="1998/99" dataDxfId="750" dataCellStyle="Currency"/>
    <tableColumn id="8" xr3:uid="{9B986945-A2C3-413D-88EC-7C80AE49A770}" name="1999/00" dataDxfId="749" dataCellStyle="Currency"/>
    <tableColumn id="9" xr3:uid="{0439AA32-D305-4B87-9C74-EAB3DD4781DE}" name="2000/01" dataDxfId="748" dataCellStyle="Currency"/>
    <tableColumn id="10" xr3:uid="{A4FBAB8E-43AA-44A4-A4A4-800CC65D95D4}" name="2001/02" dataDxfId="747" dataCellStyle="Currency"/>
    <tableColumn id="11" xr3:uid="{C9ADFF24-0095-4A75-BD10-DB9EC60AB164}" name="2002/03" dataDxfId="746" dataCellStyle="Currency"/>
    <tableColumn id="12" xr3:uid="{E58DEF83-67F3-4B4B-AB0C-71AAE5C62706}" name="2003/04" dataDxfId="745" dataCellStyle="Currency"/>
    <tableColumn id="13" xr3:uid="{BA7EA79F-CE14-40AB-B078-BE820C87E805}" name="2004/05" dataDxfId="744" dataCellStyle="Currency"/>
    <tableColumn id="14" xr3:uid="{B5340731-8562-47A0-9E6F-6951BF57C789}" name="2005/06" dataDxfId="743" dataCellStyle="Currency"/>
    <tableColumn id="15" xr3:uid="{98D35EC7-77FB-4E9A-B371-396B98D4E324}" name="2006/07" dataDxfId="742" dataCellStyle="Currency"/>
    <tableColumn id="16" xr3:uid="{B1923945-68E6-46C8-B32B-1575CC088DCC}" name="2007/08" dataDxfId="741" dataCellStyle="Currency"/>
    <tableColumn id="17" xr3:uid="{AE56CE6A-D41D-4753-9A68-81AC9164EAA7}" name="2008/09" dataDxfId="740" dataCellStyle="Currency"/>
    <tableColumn id="18" xr3:uid="{794B721A-A02E-4444-831A-499F6D81DE90}" name="2009/10" dataDxfId="739" dataCellStyle="Currency"/>
    <tableColumn id="19" xr3:uid="{9981BC78-377A-46BD-8A3C-FE6F6BFDE513}" name="2010/2011" dataDxfId="738" dataCellStyle="Currency"/>
    <tableColumn id="20" xr3:uid="{F3991387-9EAF-4687-9AE3-6D81B48E58EF}" name="2011/12" dataDxfId="737" dataCellStyle="Currency"/>
    <tableColumn id="21" xr3:uid="{690B7656-1034-4E9C-810F-BB092E4D96EA}" name="2012/13" dataDxfId="736" dataCellStyle="Currency"/>
    <tableColumn id="22" xr3:uid="{4D659A53-4EDE-4154-890A-0A0302A61BA7}" name="2013/14" dataDxfId="735" dataCellStyle="Currency"/>
    <tableColumn id="23" xr3:uid="{065C8A63-3157-4B75-82D9-AA55AE0A2AF5}" name="2014/15" dataDxfId="734" dataCellStyle="Currency"/>
    <tableColumn id="24" xr3:uid="{9CFB6A5D-B83C-4A5C-A8DD-00D299566575}" name="2015/16" dataDxfId="733" dataCellStyle="Currency"/>
    <tableColumn id="25" xr3:uid="{5733BDFB-1B2D-4A29-95D6-3A4AA793E571}" name="2016/17" dataDxfId="732" dataCellStyle="Currency"/>
    <tableColumn id="26" xr3:uid="{A20E50EF-AD97-4626-B293-73CE33189818}" name="2017/18" dataDxfId="731" dataCellStyle="Currency"/>
    <tableColumn id="27" xr3:uid="{58C70DE8-5693-46B6-8D80-4D748C624B8F}" name="2018/19" dataDxfId="730" dataCellStyle="Currency"/>
    <tableColumn id="30" xr3:uid="{C910E1B0-F2DF-408E-82FA-366CE81C63A4}" name="2019/20" dataDxfId="729" dataCellStyle="Currency"/>
    <tableColumn id="31" xr3:uid="{5F6DA7CF-E2D8-4456-9152-FB64FC1E128B}" name="2020/21" dataDxfId="728"/>
    <tableColumn id="28" xr3:uid="{E8883D8A-5A50-4CB2-A82E-1A6AA006026E}" name="Total 1994/95 to 2020/21" dataDxfId="727" dataCellStyle="Currency">
      <calculatedColumnFormula>SUM(C111:AC111)</calculatedColumnFormula>
    </tableColumn>
    <tableColumn id="29" xr3:uid="{E62FD2B6-DBF5-4438-B476-87657FAC0A84}" name="Area Trends" dataDxfId="726"/>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1000000}" name="Tables" displayName="Tables" ref="C7:E86" totalsRowShown="0" headerRowDxfId="1067" dataDxfId="1066">
  <autoFilter ref="C7:E86" xr:uid="{00000000-0009-0000-0100-00003E000000}"/>
  <tableColumns count="3">
    <tableColumn id="1" xr3:uid="{00000000-0010-0000-0100-000001000000}" name="Worksheet" dataDxfId="1065" dataCellStyle="Hyperlink"/>
    <tableColumn id="4" xr3:uid="{00000000-0010-0000-0100-000004000000}" name="Table" dataDxfId="1064"/>
    <tableColumn id="5" xr3:uid="{00000000-0010-0000-0100-000005000000}" name="Includes ONS Geography Codes" dataDxfId="1063"/>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A9CD572-E8C8-4BA5-858E-C3C3C0D6D2E7}" name="Funded_projects_and_applications_by_area725" displayName="Funded_projects_and_applications_by_area725" ref="A123:I127" totalsRowShown="0" headerRowDxfId="725" dataDxfId="724">
  <autoFilter ref="A123:I127" xr:uid="{45EB13C5-2FE6-4605-B2F1-B6EBC7AB596A}"/>
  <tableColumns count="9">
    <tableColumn id="1" xr3:uid="{766A9D19-AB3F-49AC-AA97-FADD47585504}" name="Area" dataDxfId="723"/>
    <tableColumn id="2" xr3:uid="{9B47B753-46C2-4005-92BF-D93F8FD6405D}" name="Number of applications" dataDxfId="722" dataCellStyle="Comma"/>
    <tableColumn id="3" xr3:uid="{473F8A7E-B1E2-475E-A3E7-EFD24C17D305}" name="Total grant requested" dataDxfId="721" dataCellStyle="Currency"/>
    <tableColumn id="4" xr3:uid="{37FA603A-3BBA-4D06-BC0A-8707AC261A7E}" name="Number of projects funded" dataDxfId="720" dataCellStyle="Comma"/>
    <tableColumn id="5" xr3:uid="{65F6A776-68EF-45C0-83AD-AD5BB0E03743}" name="% projects funded" dataDxfId="719"/>
    <tableColumn id="6" xr3:uid="{0C37BC4D-BEB1-4842-BD51-84F15DAB2811}" name="Total grant awarded" dataDxfId="718" dataCellStyle="Currency"/>
    <tableColumn id="7" xr3:uid="{B818C69E-ADEA-42B6-BF0C-3220D9DB1BDD}" name="% total grant awarded" dataDxfId="717"/>
    <tableColumn id="8" xr3:uid="{D03D6BEA-860D-460F-8C7C-155D9FE86A3A}" name="Per capita spend" dataDxfId="716" dataCellStyle="Currency"/>
    <tableColumn id="9" xr3:uid="{5555C490-C8F3-4429-8C8A-B401AAB22DF1}" name="Success rate: funded projects/ applications" dataDxfId="715"/>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4C4F22A-7E9D-44C9-B162-29675C5F9BEC}" name="London_and_South___SUMMARY826" displayName="London_and_South___SUMMARY826" ref="B133:E137" totalsRowShown="0" headerRowDxfId="714" dataDxfId="713">
  <autoFilter ref="B133:E137" xr:uid="{2D3FE2A1-30FF-42C2-84DB-09C0B9134A4A}"/>
  <tableColumns count="4">
    <tableColumn id="1" xr3:uid="{77500B32-5DE7-49BC-959A-DC307BDD8CD0}" name="London &amp; South SUMMARY" dataDxfId="712"/>
    <tableColumn id="2" xr3:uid="{3B7C301D-49D7-44AA-B2A9-6AD7F1523212}" name="1994/5 to 2020/21" dataDxfId="711"/>
    <tableColumn id="3" xr3:uid="{1D6D0EB0-5F4D-403A-B07A-E4BDAC73B12B}" name="2019/20" dataDxfId="710"/>
    <tableColumn id="4" xr3:uid="{FF44363C-FE7D-4913-86F0-E1DED4B0BC1E}" name="2020/21" dataDxfId="709"/>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F016C88-BB3E-4F6E-8502-25942FF47F80}" name="London_and_South___by_area927" displayName="London_and_South___by_area927" ref="A143:H150" totalsRowShown="0" headerRowDxfId="708" dataDxfId="707">
  <autoFilter ref="A143:H150" xr:uid="{18A51DED-F3FE-4465-83E9-F22352E4F627}"/>
  <tableColumns count="8">
    <tableColumn id="1" xr3:uid="{8DD48585-967F-476E-8AB7-A0957B4FD447}" name="Heritage Area" dataDxfId="706"/>
    <tableColumn id="2" xr3:uid="{2F7CF9B7-F3B2-48A6-9612-160F53AA913D}" name="Number of applications" dataDxfId="705" dataCellStyle="Comma"/>
    <tableColumn id="3" xr3:uid="{DFA88060-2913-40E0-8BE2-87DC83A2C074}" name="Total grant requested" dataDxfId="704" dataCellStyle="Currency"/>
    <tableColumn id="4" xr3:uid="{D693AC30-4C3D-4EE2-AE0C-8F01846652E1}" name="Number of projects funded" dataDxfId="703" dataCellStyle="Comma"/>
    <tableColumn id="5" xr3:uid="{87A5EEEB-9E2F-49BB-B403-62C30218F5D8}" name="% projects funded" dataDxfId="702"/>
    <tableColumn id="6" xr3:uid="{6E6D55EB-869A-4663-8854-DFA265484410}" name="Value of Grant awarded" dataDxfId="701" dataCellStyle="Currency"/>
    <tableColumn id="7" xr3:uid="{90BD6F89-6C92-487E-9B49-5663F729D1B0}" name="% total grant awarded" dataDxfId="700"/>
    <tableColumn id="8" xr3:uid="{33DC3A68-C1E4-44B1-B933-82689BCD1689}" name="Success rate: funded projects/ applications" dataDxfId="699"/>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15C3CBD-153C-4DDF-87A5-1A9977E43045}" name="London_and_South___by_grant_band1028" displayName="London_and_South___by_grant_band1028" ref="A153:H159" totalsRowShown="0" headerRowDxfId="698" dataDxfId="697">
  <autoFilter ref="A153:H159" xr:uid="{3DDD840F-0D38-4610-9776-AF27D592F251}"/>
  <tableColumns count="8">
    <tableColumn id="1" xr3:uid="{3F3AAEF5-26EA-4A3A-9642-0CC3308B10EA}" name="Grant band" dataDxfId="696"/>
    <tableColumn id="2" xr3:uid="{4FC72446-53EC-430C-B7D7-A8118F1377F8}" name="Number of applications" dataDxfId="695" dataCellStyle="Comma"/>
    <tableColumn id="3" xr3:uid="{D924D5C2-388B-4367-A8AB-2FEEB8E1E744}" name="Total grant requested" dataDxfId="694" dataCellStyle="Currency"/>
    <tableColumn id="4" xr3:uid="{8F7E169B-5D3E-4F6E-97D2-89F711C3FDAB}" name="Number of projects funded" dataDxfId="693" dataCellStyle="Comma"/>
    <tableColumn id="5" xr3:uid="{14784168-6D7B-4434-8030-D01FFD7CB708}" name="% projects funded" dataDxfId="692"/>
    <tableColumn id="6" xr3:uid="{BFC25E67-140A-4A04-BAD5-E8A68F07567B}" name="Total grant awarded" dataDxfId="691" dataCellStyle="Currency"/>
    <tableColumn id="7" xr3:uid="{7E01B37D-6A07-4472-A500-F14B37E629AB}" name="% total grant awarded" dataDxfId="690"/>
    <tableColumn id="8" xr3:uid="{9015924B-88FC-4872-BD40-19E67B007E56}" name="Success rate: funded projects/ applications" dataDxfId="689"/>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D3DFBE-4491-4E3D-8333-A9155D055F69}" name="London_and_South___by_programme1129" displayName="London_and_South___by_programme1129" ref="A161:H200" totalsRowShown="0" headerRowDxfId="688" dataDxfId="687">
  <autoFilter ref="A161:H200" xr:uid="{7AECCE1D-087A-489B-A21B-138B43EEA2E9}"/>
  <tableColumns count="8">
    <tableColumn id="1" xr3:uid="{3D82E01A-B122-4A40-B9B0-70BFD053909C}" name="Programme" dataDxfId="686"/>
    <tableColumn id="2" xr3:uid="{F66AFA9D-0A27-4B97-8631-1C2B5A8037CC}" name="Number of applications" dataDxfId="685" dataCellStyle="Comma"/>
    <tableColumn id="3" xr3:uid="{ABCDD9CE-332D-4E44-A87F-6CACA5644962}" name="Total grant requested" dataDxfId="684" dataCellStyle="Currency"/>
    <tableColumn id="4" xr3:uid="{5F104856-2322-45B7-ADE9-1B088BE85C85}" name="Number of projects funded" dataDxfId="683" dataCellStyle="Comma"/>
    <tableColumn id="5" xr3:uid="{264622CE-FCB4-4D74-AA76-5C956ED73684}" name="% projects funded" dataDxfId="682"/>
    <tableColumn id="6" xr3:uid="{1A44CC5C-DCBF-4C9D-84EB-80A948C536D0}" name="Total grant awarded" dataDxfId="681" dataCellStyle="Currency"/>
    <tableColumn id="7" xr3:uid="{42284DB4-ABEA-4C54-B5B0-1058D2609BF1}" name="% total grant awarded" dataDxfId="680"/>
    <tableColumn id="8" xr3:uid="{8D84A46A-BB95-4440-B496-DE23375F3E30}" name="Success rate: funded projects/ applications" dataDxfId="679"/>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1E88DFA-AEA6-4469-9A3A-67B2FFF247EB}" name="Midlands_and_East___SUMMARY1230" displayName="Midlands_and_East___SUMMARY1230" ref="B206:E210" totalsRowShown="0" headerRowDxfId="678" dataDxfId="677">
  <autoFilter ref="B206:E210" xr:uid="{79026328-346C-49C5-903A-FA5CBB01F836}"/>
  <tableColumns count="4">
    <tableColumn id="1" xr3:uid="{AB1578F2-23C8-4052-A6AC-76EE0CC417C2}" name="Midlands and East SUMMARY" dataDxfId="676"/>
    <tableColumn id="2" xr3:uid="{3079C917-840B-4FE5-8B56-D6972D4F9DE2}" name="1994/5 to 2020/21" dataDxfId="675"/>
    <tableColumn id="3" xr3:uid="{BE297523-B0E0-490F-B4FE-F5CD5AB60044}" name="2019/20" dataDxfId="674"/>
    <tableColumn id="4" xr3:uid="{6D7D0A34-B797-43A8-B131-55BF23C64F0E}" name="2020/21" dataDxfId="673"/>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F496E01-8E50-4ECA-89A4-8A00BFC46BA1}" name="Midlands_and_East___by_area1331" displayName="Midlands_and_East___by_area1331" ref="A216:H223" totalsRowShown="0" headerRowDxfId="672" dataDxfId="671">
  <autoFilter ref="A216:H223" xr:uid="{629B8B75-A742-4912-B12B-E7C92EF93F72}"/>
  <tableColumns count="8">
    <tableColumn id="1" xr3:uid="{A69DF21F-2FD1-46D2-8948-28DA28F8D5BE}" name="Heritage Area" dataDxfId="670"/>
    <tableColumn id="2" xr3:uid="{E3739F97-07B5-4D50-875C-98B8EEC216A3}" name="Number of applications" dataDxfId="669" dataCellStyle="Comma"/>
    <tableColumn id="3" xr3:uid="{9A483C2A-7EB2-46C4-B5A5-EEC06B060210}" name="Total grant requested" dataDxfId="668" dataCellStyle="Currency"/>
    <tableColumn id="4" xr3:uid="{F4864078-E9CA-4BBE-9E29-AA3C02AAE3C7}" name="Number of projects funded" dataDxfId="667" dataCellStyle="Comma"/>
    <tableColumn id="5" xr3:uid="{3C552AAA-1354-4112-9284-16E2C0CCA6B7}" name="% projects funded" dataDxfId="666"/>
    <tableColumn id="6" xr3:uid="{C3E4DDAD-B1C9-4CD5-9376-D2AA363602EE}" name="Value of Grant awarded" dataDxfId="665" dataCellStyle="Currency"/>
    <tableColumn id="7" xr3:uid="{22290E24-33EF-4B8F-B3BD-484441399211}" name="% total grant awarded" dataDxfId="664"/>
    <tableColumn id="8" xr3:uid="{25CB722B-4EA1-4D6C-B44C-EC5DF091CD3C}" name="Success rate: funded projects/ applications" dataDxfId="663"/>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64A7C40E-D3CE-4D77-A723-158ADE9E6CDC}" name="Midlands_and_East___by_grant_band1432" displayName="Midlands_and_East___by_grant_band1432" ref="A226:H232" totalsRowShown="0" headerRowDxfId="662" dataDxfId="661">
  <autoFilter ref="A226:H232" xr:uid="{3B30C5CF-2D87-49A9-85CE-ABC5BFE466FD}"/>
  <tableColumns count="8">
    <tableColumn id="1" xr3:uid="{645FFFDF-6BFA-40FB-B895-B735EBFA64E8}" name="Grant band" dataDxfId="660"/>
    <tableColumn id="2" xr3:uid="{B7F53CB8-8D97-4942-99F1-4D609B213FF9}" name="Number of applications" dataDxfId="659" dataCellStyle="Comma"/>
    <tableColumn id="3" xr3:uid="{D49470D4-E7CD-40AB-92BA-DCABF5B46D78}" name="Total grant requested" dataDxfId="658" dataCellStyle="Currency"/>
    <tableColumn id="4" xr3:uid="{D1B4BE92-2E43-437E-9D2C-A07D8124E182}" name="Number of projects funded" dataDxfId="657" dataCellStyle="Comma"/>
    <tableColumn id="5" xr3:uid="{2762DB81-7CBA-46CB-9335-6BF1F88868DB}" name="% projects funded" dataDxfId="656"/>
    <tableColumn id="6" xr3:uid="{920E2CAA-ECAB-470E-9BD3-946E04E03E3A}" name="Total grant awarded" dataDxfId="655" dataCellStyle="Currency"/>
    <tableColumn id="7" xr3:uid="{E0EEC1AB-367C-4899-AAA7-B552843CAF97}" name="% total grant awarded" dataDxfId="654"/>
    <tableColumn id="8" xr3:uid="{DC917A0F-50BA-4ABA-8278-35842B784EB1}" name="Success rate: funded projects/ applications" dataDxfId="653"/>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CE2949AB-D004-4BE1-A4A1-4CA03ACB630D}" name="Midlands_and_East___by_programme1533" displayName="Midlands_and_East___by_programme1533" ref="A234:H274" totalsRowShown="0" headerRowDxfId="652" dataDxfId="651">
  <autoFilter ref="A234:H274" xr:uid="{C53976C6-79D4-4403-A2C6-87CEDD7C7F4E}"/>
  <tableColumns count="8">
    <tableColumn id="1" xr3:uid="{C03F8ACD-8146-4495-94B6-EEBF51BAA5E5}" name="Programme" dataDxfId="650"/>
    <tableColumn id="2" xr3:uid="{6E7FE287-696B-45E2-805F-B90473745500}" name="Number of applications" dataDxfId="649" dataCellStyle="Comma"/>
    <tableColumn id="3" xr3:uid="{756C49CA-26BD-4C2B-AEDB-5AE602805CD0}" name="Total grant requested" dataDxfId="648" dataCellStyle="Currency"/>
    <tableColumn id="4" xr3:uid="{B95EB2AD-E24D-4941-A77E-F5000AD74F45}" name="Number of projects funded" dataDxfId="647" dataCellStyle="Comma"/>
    <tableColumn id="5" xr3:uid="{EB32F348-E756-49D3-9D2B-A418902E5B2B}" name="% projects funded" dataDxfId="646"/>
    <tableColumn id="6" xr3:uid="{07CD5C3B-F3DB-4202-B250-34F89E58E8CF}" name="Total grant awarded" dataDxfId="645" dataCellStyle="Currency"/>
    <tableColumn id="7" xr3:uid="{27B05F6B-852C-462A-998F-F8D131659DD1}" name="% total grant awarded" dataDxfId="644"/>
    <tableColumn id="8" xr3:uid="{ACE60B47-DB8F-4A4F-9ABB-6F1FCB05A41D}" name="Success rate: funded projects/ applications" dataDxfId="643"/>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F4BABCAA-FDB5-47FB-87A0-1B826173ACA6}" name="North___SUMMARY1634" displayName="North___SUMMARY1634" ref="B282:E286" totalsRowShown="0" headerRowDxfId="642" dataDxfId="641">
  <autoFilter ref="B282:E286" xr:uid="{97B326E0-FDA4-45E6-8A24-10E375E2C217}"/>
  <tableColumns count="4">
    <tableColumn id="1" xr3:uid="{95FC5E3F-03A9-469A-A35E-777255E5479D}" name="North SUMMARY" dataDxfId="640"/>
    <tableColumn id="2" xr3:uid="{859C5A68-DD0B-4EDA-823A-7DB883F91E99}" name="1994/5 to 2020/21" dataDxfId="639"/>
    <tableColumn id="3" xr3:uid="{86DEF474-843A-48A6-96E9-D378A0C65553}" name="2019/20" dataDxfId="638"/>
    <tableColumn id="4" xr3:uid="{388159EA-E9F9-4F58-B870-E73EBFB36E88}" name="2020/21" dataDxfId="637"/>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1EED03E-9510-46CE-86A4-A93C45E6316B}" name="Local_Authority_Staff" displayName="Local_Authority_Staff" ref="B55:S57" totalsRowShown="0" headerRowDxfId="1062" dataDxfId="1061">
  <autoFilter ref="B55:S57" xr:uid="{4993ECCC-FD91-4AF7-8376-337CCCACFAB0}"/>
  <tableColumns count="18">
    <tableColumn id="1" xr3:uid="{53ED5B68-11E3-4B44-B46D-E80474898E4C}" name="Staff type" dataDxfId="1060"/>
    <tableColumn id="2" xr3:uid="{384A44E1-D936-4933-85C7-CC1B75F38240}" name="2006" dataDxfId="1059"/>
    <tableColumn id="3" xr3:uid="{BABCB240-5CBC-4F1B-A868-1D6CC12ECA39}" name="2007" dataDxfId="1058"/>
    <tableColumn id="4" xr3:uid="{0C67DCF3-D970-4AEB-A535-A21995714822}" name="2008" dataDxfId="1057"/>
    <tableColumn id="5" xr3:uid="{347F6CA9-A601-427E-8550-0B382CC5216B}" name="2009" dataDxfId="1056"/>
    <tableColumn id="6" xr3:uid="{F2AB7273-3822-46AA-96F7-2FFE4D6306E4}" name="2010" dataDxfId="1055"/>
    <tableColumn id="7" xr3:uid="{0D67E54E-FCBB-4F0D-B191-C6249EA2F9DD}" name="2011" dataDxfId="1054"/>
    <tableColumn id="8" xr3:uid="{F1B7A142-EAE6-4A9E-B2B1-5465F58B4A54}" name="2012" dataDxfId="1053"/>
    <tableColumn id="9" xr3:uid="{A417BEB9-B111-4F9A-B436-DB2F2B462E5C}" name="2013" dataDxfId="1052"/>
    <tableColumn id="10" xr3:uid="{5D99C9DD-F178-4E03-8EF0-D677129D5DD3}" name="2014" dataDxfId="1051"/>
    <tableColumn id="11" xr3:uid="{5C8B43A7-270B-4739-BD6E-2C7170E261D7}" name="2015" dataDxfId="1050"/>
    <tableColumn id="12" xr3:uid="{14105CFC-A3A3-49F0-B482-72AA9D3BE4D6}" name="2016" dataDxfId="1049"/>
    <tableColumn id="13" xr3:uid="{1D97B4E1-8A94-484F-B058-1DCDCF62AD89}" name="2017" dataDxfId="1048"/>
    <tableColumn id="14" xr3:uid="{74677632-1BD2-4D47-B874-537D2F209BBF}" name="2018" dataDxfId="1047"/>
    <tableColumn id="17" xr3:uid="{5243C6CD-45A5-40C3-9C87-49ABBFE9164C}" name="2019" dataDxfId="1046"/>
    <tableColumn id="18" xr3:uid="{C3DCC105-8BC7-482E-8C0F-D4156DDE623D}" name="2020" dataDxfId="1045"/>
    <tableColumn id="15" xr3:uid="{265D30C5-CFFD-437E-833A-554A11E85AFE}" name="% change _x000a_2006-2020" dataDxfId="1044">
      <calculatedColumnFormula>(Local_Authority_Staff[[#This Row],[2020]]-Local_Authority_Staff[[#This Row],[2006]])/Local_Authority_Staff[[#This Row],[2006]]</calculatedColumnFormula>
    </tableColumn>
    <tableColumn id="16" xr3:uid="{37B7EB1C-3C8B-4037-BFDC-E7AAEF2F8CC2}" name="2019-20" dataDxfId="1043"/>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959C1850-56F8-4FD6-89D1-55F919A20806}" name="North___by_area1735" displayName="North___by_area1735" ref="A292:H299" totalsRowShown="0" headerRowDxfId="636" dataDxfId="635">
  <autoFilter ref="A292:H299" xr:uid="{4F259570-AB5A-4D68-8E58-AC00E1CA81BC}"/>
  <tableColumns count="8">
    <tableColumn id="1" xr3:uid="{14ECBCFB-400B-48C4-A31B-E99E9E5E762B}" name="Heritage Area" dataDxfId="634"/>
    <tableColumn id="2" xr3:uid="{0297DE27-8D25-4255-A410-A43AAD56262E}" name="Number of applications" dataDxfId="633" dataCellStyle="Comma"/>
    <tableColumn id="3" xr3:uid="{10E85270-B3BA-460E-9C9A-ACCABDD89007}" name="Total grant requested" dataDxfId="632" dataCellStyle="Currency"/>
    <tableColumn id="4" xr3:uid="{A408F77C-4BB4-4C8C-B58D-9B5451E464A6}" name="Number of projects funded" dataDxfId="631" dataCellStyle="Comma"/>
    <tableColumn id="5" xr3:uid="{6A23D7CD-6E82-4085-A6BA-C36266AB9853}" name="% projects funded" dataDxfId="630"/>
    <tableColumn id="6" xr3:uid="{91F296AE-5B5A-43A3-BD45-192151522DF4}" name="Value of Grant awarded" dataDxfId="629" dataCellStyle="Currency"/>
    <tableColumn id="7" xr3:uid="{60740A28-29AB-43C9-A4E8-5AE70E5B54CA}" name="% total grant awarded" dataDxfId="628"/>
    <tableColumn id="8" xr3:uid="{9DFA4CB3-38A2-47A8-9B74-9F9F95C3318D}" name="Success rate: funded projects/ applications" dataDxfId="627"/>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C4EC662B-6F62-4257-B234-068BCEB688FE}" name="North___by_grant_band1836" displayName="North___by_grant_band1836" ref="A302:H308" totalsRowShown="0" headerRowDxfId="626" dataDxfId="625">
  <autoFilter ref="A302:H308" xr:uid="{72586157-185E-432D-B1F1-3C3568C6F6C7}"/>
  <tableColumns count="8">
    <tableColumn id="1" xr3:uid="{2436776A-448F-4E3E-983F-436FF5F7FE6B}" name="Grant band" dataDxfId="624"/>
    <tableColumn id="2" xr3:uid="{BA1BF376-3D72-47CF-8E05-141240109E21}" name="Number of applications" dataDxfId="623" dataCellStyle="Comma"/>
    <tableColumn id="3" xr3:uid="{6A63F284-D122-4449-9C0B-06EEF49B4991}" name="Total grant requested" dataDxfId="622" dataCellStyle="Currency"/>
    <tableColumn id="4" xr3:uid="{DBA78AFC-4049-466F-9B6D-5CC0AF59FF35}" name="Number of projects funded" dataDxfId="621" dataCellStyle="Comma"/>
    <tableColumn id="5" xr3:uid="{B599129C-48AB-4C78-8807-214D87BC9CFF}" name="% projects funded" dataDxfId="620"/>
    <tableColumn id="6" xr3:uid="{1E36F445-59B6-4328-9983-E0D79FBBC780}" name="Total grant awarded" dataDxfId="619" dataCellStyle="Currency"/>
    <tableColumn id="7" xr3:uid="{90E0FE1F-CADF-4924-B1E4-FFB641F4FA45}" name="% total grant awarded" dataDxfId="618"/>
    <tableColumn id="8" xr3:uid="{1668279A-7C67-4D4B-BBB5-72A6391E84CA}" name="Success rate: funded projects/ applications" dataDxfId="617"/>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33772BF-2F0F-48E8-9908-ED51FAA6C4B4}" name="North___by_programme1937" displayName="North___by_programme1937" ref="A310:H350" totalsRowShown="0" headerRowDxfId="616" dataDxfId="615">
  <autoFilter ref="A310:H350" xr:uid="{EB389F38-F737-44C2-A18A-6F2A7E60806B}"/>
  <tableColumns count="8">
    <tableColumn id="1" xr3:uid="{537A9E1E-B90A-40E5-ACF6-BA0061CBA082}" name="Programme" dataDxfId="614"/>
    <tableColumn id="2" xr3:uid="{9FB4188E-D4BE-472B-B5AA-9F9D65B1792F}" name="Number of applications" dataDxfId="613" dataCellStyle="Comma"/>
    <tableColumn id="3" xr3:uid="{34E55FF4-4060-43CE-A3AA-1EE4FF069CDE}" name="Total grant requested" dataDxfId="612" dataCellStyle="Currency"/>
    <tableColumn id="4" xr3:uid="{7AA173B9-3A4B-4882-8091-22806D47BED5}" name="Number of projects funded" dataDxfId="611" dataCellStyle="Comma"/>
    <tableColumn id="5" xr3:uid="{5A96F3AD-8ADA-459E-9B2C-71175C3F8735}" name="% projects funded" dataDxfId="610"/>
    <tableColumn id="6" xr3:uid="{321A7F98-3051-4377-8FB3-6F1F13605ECE}" name="Total grant awarded" dataDxfId="609" dataCellStyle="Currency"/>
    <tableColumn id="7" xr3:uid="{443F39B1-C658-440A-BA0D-817E3F78BDA4}" name="% total grant awarded" dataDxfId="608"/>
    <tableColumn id="8" xr3:uid="{6ED6CD06-8C1D-4553-8623-7757547AE3F1}" name="Success rate: funded projects/ applications" dataDxfId="607"/>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Churches_Conservation_Trust" displayName="Churches_Conservation_Trust" ref="A8:U12" totalsRowShown="0" headerRowDxfId="606" dataDxfId="605">
  <autoFilter ref="A8:U12" xr:uid="{00000000-0009-0000-0100-000020000000}"/>
  <tableColumns count="21">
    <tableColumn id="1" xr3:uid="{00000000-0010-0000-1B00-000001000000}" name="£ million" dataDxfId="604"/>
    <tableColumn id="2" xr3:uid="{00000000-0010-0000-1B00-000002000000}" name="2002/03" dataDxfId="603" dataCellStyle="Comma"/>
    <tableColumn id="3" xr3:uid="{00000000-0010-0000-1B00-000003000000}" name="2003/04" dataDxfId="602" dataCellStyle="Comma"/>
    <tableColumn id="4" xr3:uid="{00000000-0010-0000-1B00-000004000000}" name="2004/05" dataDxfId="601" dataCellStyle="Comma"/>
    <tableColumn id="5" xr3:uid="{00000000-0010-0000-1B00-000005000000}" name="2005/06" dataDxfId="600" dataCellStyle="Comma"/>
    <tableColumn id="6" xr3:uid="{00000000-0010-0000-1B00-000006000000}" name="2006/07" dataDxfId="599" dataCellStyle="Comma"/>
    <tableColumn id="7" xr3:uid="{00000000-0010-0000-1B00-000007000000}" name="2007/08" dataDxfId="598" dataCellStyle="Comma"/>
    <tableColumn id="8" xr3:uid="{00000000-0010-0000-1B00-000008000000}" name="2008/09" dataDxfId="597" dataCellStyle="Comma"/>
    <tableColumn id="9" xr3:uid="{00000000-0010-0000-1B00-000009000000}" name="2009/10" dataDxfId="596" dataCellStyle="Comma"/>
    <tableColumn id="10" xr3:uid="{00000000-0010-0000-1B00-00000A000000}" name="2010/11" dataDxfId="595" dataCellStyle="Comma"/>
    <tableColumn id="11" xr3:uid="{00000000-0010-0000-1B00-00000B000000}" name="2011/12" dataDxfId="594" dataCellStyle="Comma"/>
    <tableColumn id="12" xr3:uid="{00000000-0010-0000-1B00-00000C000000}" name="2012/13" dataDxfId="593" dataCellStyle="Comma"/>
    <tableColumn id="13" xr3:uid="{00000000-0010-0000-1B00-00000D000000}" name="2013/14" dataDxfId="592" dataCellStyle="Comma"/>
    <tableColumn id="14" xr3:uid="{00000000-0010-0000-1B00-00000E000000}" name="2014/15" dataDxfId="591" dataCellStyle="Comma"/>
    <tableColumn id="15" xr3:uid="{00000000-0010-0000-1B00-00000F000000}" name="2015/16" dataDxfId="590" dataCellStyle="Comma"/>
    <tableColumn id="16" xr3:uid="{00000000-0010-0000-1B00-000010000000}" name="2016/17" dataDxfId="589" dataCellStyle="Comma"/>
    <tableColumn id="17" xr3:uid="{00000000-0010-0000-1B00-000011000000}" name="2017/18" dataDxfId="588" dataCellStyle="Comma"/>
    <tableColumn id="18" xr3:uid="{00000000-0010-0000-1B00-000012000000}" name="2018/19" dataDxfId="587" dataCellStyle="Comma"/>
    <tableColumn id="20" xr3:uid="{00000000-0010-0000-1B00-000014000000}" name="2019/20" dataDxfId="586" dataCellStyle="Comma"/>
    <tableColumn id="22" xr3:uid="{0FD4409B-EB1D-4894-8923-C681F36576F1}" name="2020/21" dataDxfId="585" dataCellStyle="Comma"/>
    <tableColumn id="19" xr3:uid="{00000000-0010-0000-1B00-000013000000}" name="Trend" dataDxfId="584"/>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Department_for_Digital_Culture_Media_and_Sport_(DCMS)" displayName="Department_for_Digital_Culture_Media_and_Sport__DCMS" ref="A25:U29" totalsRowShown="0" headerRowDxfId="583" dataDxfId="582">
  <autoFilter ref="A25:U29" xr:uid="{00000000-0009-0000-0100-000021000000}"/>
  <tableColumns count="21">
    <tableColumn id="1" xr3:uid="{00000000-0010-0000-1C00-000001000000}" name="£ million" dataDxfId="581"/>
    <tableColumn id="2" xr3:uid="{00000000-0010-0000-1C00-000002000000}" name=" " dataDxfId="580" dataCellStyle="Comma"/>
    <tableColumn id="3" xr3:uid="{00000000-0010-0000-1C00-000003000000}" name="2003/04" dataDxfId="579" dataCellStyle="Comma"/>
    <tableColumn id="4" xr3:uid="{00000000-0010-0000-1C00-000004000000}" name="2004/05" dataDxfId="578" dataCellStyle="Comma"/>
    <tableColumn id="5" xr3:uid="{00000000-0010-0000-1C00-000005000000}" name="2005/06" dataDxfId="577" dataCellStyle="Comma"/>
    <tableColumn id="6" xr3:uid="{00000000-0010-0000-1C00-000006000000}" name="2006/07" dataDxfId="576" dataCellStyle="Comma"/>
    <tableColumn id="7" xr3:uid="{00000000-0010-0000-1C00-000007000000}" name="2007/08" dataDxfId="575" dataCellStyle="Comma"/>
    <tableColumn id="8" xr3:uid="{00000000-0010-0000-1C00-000008000000}" name="2008/09" dataDxfId="574" dataCellStyle="Comma"/>
    <tableColumn id="9" xr3:uid="{00000000-0010-0000-1C00-000009000000}" name="2009/10" dataDxfId="573" dataCellStyle="Comma"/>
    <tableColumn id="10" xr3:uid="{00000000-0010-0000-1C00-00000A000000}" name="2010/11" dataDxfId="572" dataCellStyle="Comma"/>
    <tableColumn id="11" xr3:uid="{00000000-0010-0000-1C00-00000B000000}" name="2011/12" dataDxfId="571" dataCellStyle="Comma"/>
    <tableColumn id="12" xr3:uid="{00000000-0010-0000-1C00-00000C000000}" name="2012/13" dataDxfId="570" dataCellStyle="Comma"/>
    <tableColumn id="13" xr3:uid="{00000000-0010-0000-1C00-00000D000000}" name="2013/14" dataDxfId="569" dataCellStyle="Comma"/>
    <tableColumn id="14" xr3:uid="{00000000-0010-0000-1C00-00000E000000}" name="2014/15" dataDxfId="568" dataCellStyle="Comma"/>
    <tableColumn id="15" xr3:uid="{00000000-0010-0000-1C00-00000F000000}" name="2015/16" dataDxfId="567" dataCellStyle="Comma"/>
    <tableColumn id="16" xr3:uid="{00000000-0010-0000-1C00-000010000000}" name="2016/17" dataDxfId="566" dataCellStyle="Comma"/>
    <tableColumn id="17" xr3:uid="{00000000-0010-0000-1C00-000011000000}" name="2017/18" dataDxfId="565" dataCellStyle="Comma"/>
    <tableColumn id="18" xr3:uid="{00000000-0010-0000-1C00-000012000000}" name="2018/19" dataDxfId="564" dataCellStyle="Comma"/>
    <tableColumn id="20" xr3:uid="{00000000-0010-0000-1C00-000014000000}" name="2019/20" dataDxfId="563" dataCellStyle="Comma"/>
    <tableColumn id="21" xr3:uid="{853A9DD7-6F45-418D-A97A-4767DCA6CE39}" name="2020/21" dataDxfId="562" dataCellStyle="Comma"/>
    <tableColumn id="19" xr3:uid="{00000000-0010-0000-1C00-000013000000}" name="Trend" dataDxfId="561"/>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Historic_Royal_Palaces" displayName="Historic_Royal_Palaces" ref="A40:U43" totalsRowShown="0" headerRowDxfId="560" dataDxfId="559">
  <autoFilter ref="A40:U43" xr:uid="{00000000-0009-0000-0100-000023000000}"/>
  <tableColumns count="21">
    <tableColumn id="1" xr3:uid="{00000000-0010-0000-1D00-000001000000}" name="£ million" dataDxfId="558"/>
    <tableColumn id="2" xr3:uid="{00000000-0010-0000-1D00-000002000000}" name=" " dataDxfId="557" dataCellStyle="Comma"/>
    <tableColumn id="3" xr3:uid="{00000000-0010-0000-1D00-000003000000}" name="2003/04" dataDxfId="556" dataCellStyle="Comma"/>
    <tableColumn id="4" xr3:uid="{00000000-0010-0000-1D00-000004000000}" name="2004/05" dataDxfId="555" dataCellStyle="Comma"/>
    <tableColumn id="5" xr3:uid="{00000000-0010-0000-1D00-000005000000}" name="2005/06" dataDxfId="554" dataCellStyle="Comma"/>
    <tableColumn id="6" xr3:uid="{00000000-0010-0000-1D00-000006000000}" name="2006/07" dataDxfId="553" dataCellStyle="Comma"/>
    <tableColumn id="7" xr3:uid="{00000000-0010-0000-1D00-000007000000}" name="2007/08" dataDxfId="552" dataCellStyle="Comma"/>
    <tableColumn id="8" xr3:uid="{00000000-0010-0000-1D00-000008000000}" name="2008/09" dataDxfId="551" dataCellStyle="Comma"/>
    <tableColumn id="9" xr3:uid="{00000000-0010-0000-1D00-000009000000}" name="2009/10" dataDxfId="550" dataCellStyle="Comma"/>
    <tableColumn id="10" xr3:uid="{00000000-0010-0000-1D00-00000A000000}" name="2010/11" dataDxfId="549" dataCellStyle="Comma"/>
    <tableColumn id="11" xr3:uid="{00000000-0010-0000-1D00-00000B000000}" name="2011/12" dataDxfId="548" dataCellStyle="Comma"/>
    <tableColumn id="12" xr3:uid="{00000000-0010-0000-1D00-00000C000000}" name="2012/13" dataDxfId="547" dataCellStyle="Comma"/>
    <tableColumn id="13" xr3:uid="{00000000-0010-0000-1D00-00000D000000}" name="2013/14" dataDxfId="546" dataCellStyle="Comma"/>
    <tableColumn id="14" xr3:uid="{00000000-0010-0000-1D00-00000E000000}" name="2014/15" dataDxfId="545" dataCellStyle="Comma"/>
    <tableColumn id="15" xr3:uid="{00000000-0010-0000-1D00-00000F000000}" name="2015/16" dataDxfId="544" dataCellStyle="Comma"/>
    <tableColumn id="16" xr3:uid="{00000000-0010-0000-1D00-000010000000}" name="2016/17" dataDxfId="543" dataCellStyle="Comma"/>
    <tableColumn id="17" xr3:uid="{00000000-0010-0000-1D00-000011000000}" name="2017/18" dataDxfId="542" dataCellStyle="Comma"/>
    <tableColumn id="18" xr3:uid="{00000000-0010-0000-1D00-000012000000}" name="2018/19 [5]" dataDxfId="541" dataCellStyle="Comma"/>
    <tableColumn id="20" xr3:uid="{00000000-0010-0000-1D00-000014000000}" name="2019/20" dataDxfId="540" dataCellStyle="Comma"/>
    <tableColumn id="21" xr3:uid="{F9726DCE-74AE-4CFD-AB80-714F42380EFC}" name="2020/21" dataDxfId="539" dataCellStyle="Comma"/>
    <tableColumn id="19" xr3:uid="{00000000-0010-0000-1D00-000013000000}" name="Trend" dataDxfId="538"/>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Rural_Development_Programme" displayName="Rural_Development_Programme" ref="A52:D53" totalsRowShown="0" headerRowDxfId="537" dataDxfId="536">
  <autoFilter ref="A52:D53" xr:uid="{00000000-0009-0000-0100-000024000000}"/>
  <tableColumns count="4">
    <tableColumn id="1" xr3:uid="{00000000-0010-0000-1E00-000001000000}" name="£ billion" dataDxfId="535"/>
    <tableColumn id="2" xr3:uid="{00000000-0010-0000-1E00-000002000000}" name="2000/06" dataDxfId="534" dataCellStyle="Comma"/>
    <tableColumn id="3" xr3:uid="{00000000-0010-0000-1E00-000003000000}" name="2007/13" dataDxfId="533" dataCellStyle="Comma"/>
    <tableColumn id="4" xr3:uid="{00000000-0010-0000-1E00-000004000000}" name="2014/20" dataDxfId="532" dataCellStyle="Comma"/>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National_Trust" displayName="National_Trust" ref="A8:X12" totalsRowShown="0" headerRowDxfId="531" dataDxfId="530">
  <autoFilter ref="A8:X12" xr:uid="{00000000-0009-0000-0100-000025000000}"/>
  <tableColumns count="24">
    <tableColumn id="1" xr3:uid="{00000000-0010-0000-1F00-000001000000}" name="Income and Expenditure" dataDxfId="529"/>
    <tableColumn id="2" xr3:uid="{00000000-0010-0000-1F00-000002000000}" name=" " dataDxfId="528"/>
    <tableColumn id="3" xr3:uid="{00000000-0010-0000-1F00-000003000000}" name="2000/01" dataDxfId="527"/>
    <tableColumn id="4" xr3:uid="{00000000-0010-0000-1F00-000004000000}" name="2001/02" dataDxfId="526"/>
    <tableColumn id="5" xr3:uid="{00000000-0010-0000-1F00-000005000000}" name="2002/03" dataDxfId="525"/>
    <tableColumn id="6" xr3:uid="{00000000-0010-0000-1F00-000006000000}" name="2003/04" dataDxfId="524" dataCellStyle="Comma"/>
    <tableColumn id="7" xr3:uid="{00000000-0010-0000-1F00-000007000000}" name="2004/05" dataDxfId="523" dataCellStyle="Comma"/>
    <tableColumn id="8" xr3:uid="{00000000-0010-0000-1F00-000008000000}" name="2005/06" dataDxfId="522" dataCellStyle="Comma"/>
    <tableColumn id="9" xr3:uid="{00000000-0010-0000-1F00-000009000000}" name="2006/07" dataDxfId="521" dataCellStyle="Comma"/>
    <tableColumn id="10" xr3:uid="{00000000-0010-0000-1F00-00000A000000}" name="2007/08" dataDxfId="520" dataCellStyle="Comma"/>
    <tableColumn id="11" xr3:uid="{00000000-0010-0000-1F00-00000B000000}" name="2008/09" dataDxfId="519" dataCellStyle="Comma"/>
    <tableColumn id="12" xr3:uid="{00000000-0010-0000-1F00-00000C000000}" name="2009/10" dataDxfId="518" dataCellStyle="Comma"/>
    <tableColumn id="13" xr3:uid="{00000000-0010-0000-1F00-00000D000000}" name="2010/11" dataDxfId="517" dataCellStyle="Comma"/>
    <tableColumn id="14" xr3:uid="{00000000-0010-0000-1F00-00000E000000}" name="2011/12" dataDxfId="516" dataCellStyle="Comma"/>
    <tableColumn id="15" xr3:uid="{00000000-0010-0000-1F00-00000F000000}" name="2012/13" dataDxfId="515" dataCellStyle="Comma"/>
    <tableColumn id="16" xr3:uid="{00000000-0010-0000-1F00-000010000000}" name="2013/14" dataDxfId="514" dataCellStyle="Comma"/>
    <tableColumn id="17" xr3:uid="{00000000-0010-0000-1F00-000011000000}" name="2014/15" dataDxfId="513" dataCellStyle="Comma"/>
    <tableColumn id="18" xr3:uid="{00000000-0010-0000-1F00-000012000000}" name="2015/16" dataDxfId="512" dataCellStyle="Comma"/>
    <tableColumn id="19" xr3:uid="{00000000-0010-0000-1F00-000013000000}" name="2016/17" dataDxfId="511" dataCellStyle="Comma"/>
    <tableColumn id="20" xr3:uid="{00000000-0010-0000-1F00-000014000000}" name="2017/18" dataDxfId="510" dataCellStyle="Comma"/>
    <tableColumn id="21" xr3:uid="{00000000-0010-0000-1F00-000015000000}" name="2018/19" dataDxfId="509" dataCellStyle="Comma"/>
    <tableColumn id="23" xr3:uid="{00000000-0010-0000-1F00-000017000000}" name="2019/20" dataDxfId="508" dataCellStyle="Comma"/>
    <tableColumn id="25" xr3:uid="{58C23CB8-486C-4B53-B7A2-FA1F41F6031E}" name="2020/21" dataDxfId="507" dataCellStyle="Comma"/>
    <tableColumn id="22" xr3:uid="{00000000-0010-0000-1F00-000016000000}" name="Trend" dataDxfId="506" dataCellStyle="Comma"/>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Church_of_England" displayName="Church_of_England" ref="A19:U24" totalsRowShown="0" headerRowDxfId="505" dataDxfId="504">
  <autoFilter ref="A19:U24" xr:uid="{00000000-0009-0000-0100-000026000000}"/>
  <tableColumns count="21">
    <tableColumn id="1" xr3:uid="{00000000-0010-0000-2000-000001000000}" name="Category" dataDxfId="503"/>
    <tableColumn id="2" xr3:uid="{00000000-0010-0000-2000-000002000000}" name="Subcategory" dataDxfId="502"/>
    <tableColumn id="3" xr3:uid="{00000000-0010-0000-2000-000003000000}" name="2000" dataDxfId="501"/>
    <tableColumn id="4" xr3:uid="{00000000-0010-0000-2000-000004000000}" name="2001" dataDxfId="500"/>
    <tableColumn id="5" xr3:uid="{00000000-0010-0000-2000-000005000000}" name="2002" dataDxfId="499"/>
    <tableColumn id="6" xr3:uid="{00000000-0010-0000-2000-000006000000}" name="2003" dataDxfId="498"/>
    <tableColumn id="7" xr3:uid="{00000000-0010-0000-2000-000007000000}" name="2004" dataDxfId="497"/>
    <tableColumn id="8" xr3:uid="{00000000-0010-0000-2000-000008000000}" name="2005" dataDxfId="496"/>
    <tableColumn id="9" xr3:uid="{00000000-0010-0000-2000-000009000000}" name="2006" dataDxfId="495"/>
    <tableColumn id="10" xr3:uid="{00000000-0010-0000-2000-00000A000000}" name="2007" dataDxfId="494"/>
    <tableColumn id="11" xr3:uid="{00000000-0010-0000-2000-00000B000000}" name="2008" dataDxfId="493"/>
    <tableColumn id="12" xr3:uid="{00000000-0010-0000-2000-00000C000000}" name="2009" dataDxfId="492"/>
    <tableColumn id="13" xr3:uid="{00000000-0010-0000-2000-00000D000000}" name="2010" dataDxfId="491"/>
    <tableColumn id="14" xr3:uid="{00000000-0010-0000-2000-00000E000000}" name="2011" dataDxfId="490"/>
    <tableColumn id="15" xr3:uid="{00000000-0010-0000-2000-00000F000000}" name="2012" dataDxfId="489"/>
    <tableColumn id="16" xr3:uid="{00000000-0010-0000-2000-000010000000}" name="2013" dataDxfId="488"/>
    <tableColumn id="17" xr3:uid="{00000000-0010-0000-2000-000011000000}" name="2014" dataDxfId="487"/>
    <tableColumn id="18" xr3:uid="{00000000-0010-0000-2000-000012000000}" name="2015" dataDxfId="486"/>
    <tableColumn id="19" xr3:uid="{00000000-0010-0000-2000-000013000000}" name="Grants disbursed 2000-2011" dataDxfId="485"/>
    <tableColumn id="20" xr3:uid="{00000000-0010-0000-2000-000014000000}" name="Number of Grants" dataDxfId="484"/>
    <tableColumn id="21" xr3:uid="{00000000-0010-0000-2000-000015000000}" name="Estimated value of total projects" dataDxfId="483"/>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1000000}" name="National_Churches_Trust___Income_and_expenditure" displayName="National_Churches_Trust___Income_and_expenditure" ref="A33:L37" totalsRowShown="0" headerRowDxfId="482" dataDxfId="481">
  <autoFilter ref="A33:L37" xr:uid="{00000000-0009-0000-0100-000027000000}"/>
  <tableColumns count="12">
    <tableColumn id="1" xr3:uid="{00000000-0010-0000-2100-000001000000}" name="Income and expenditure" dataDxfId="480"/>
    <tableColumn id="2" xr3:uid="{00000000-0010-0000-2100-000002000000}" name="  " dataDxfId="479"/>
    <tableColumn id="3" xr3:uid="{00000000-0010-0000-2100-000003000000}" name="2012 [1]" dataDxfId="478" dataCellStyle="Comma"/>
    <tableColumn id="4" xr3:uid="{00000000-0010-0000-2100-000004000000}" name="2013" dataDxfId="477" dataCellStyle="Comma"/>
    <tableColumn id="5" xr3:uid="{00000000-0010-0000-2100-000005000000}" name="2014" dataDxfId="476" dataCellStyle="Comma"/>
    <tableColumn id="6" xr3:uid="{00000000-0010-0000-2100-000006000000}" name="2015" dataDxfId="475" dataCellStyle="Comma"/>
    <tableColumn id="7" xr3:uid="{00000000-0010-0000-2100-000007000000}" name="2016" dataDxfId="474" dataCellStyle="Comma"/>
    <tableColumn id="8" xr3:uid="{00000000-0010-0000-2100-000008000000}" name="2017" dataDxfId="473" dataCellStyle="Comma"/>
    <tableColumn id="9" xr3:uid="{00000000-0010-0000-2100-000009000000}" name="2018" dataDxfId="472" dataCellStyle="Comma"/>
    <tableColumn id="11" xr3:uid="{00000000-0010-0000-2100-00000B000000}" name="2019" dataDxfId="471" dataCellStyle="Comma"/>
    <tableColumn id="13" xr3:uid="{88188F1A-FC31-45D0-9E3A-9316B7F5F1F1}" name="2020" dataDxfId="470" dataCellStyle="Comma"/>
    <tableColumn id="10" xr3:uid="{00000000-0010-0000-2100-00000A000000}" name="Trend" dataDxfId="469"/>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862F67A-849C-41AA-B2EF-89DB35D77571}" name="English_Heritage_funding" displayName="English_Heritage_funding" ref="B45:R48" totalsRowShown="0" headerRowDxfId="1042" dataDxfId="1041">
  <autoFilter ref="B45:R48" xr:uid="{049C8D34-EE53-4090-8796-2CC45BC9FCDD}"/>
  <tableColumns count="17">
    <tableColumn id="1" xr3:uid="{993017E8-BFEC-4519-B590-7777CA2D6AD4}" name="Income/expenditure" dataDxfId="1040"/>
    <tableColumn id="2" xr3:uid="{991CE98E-349A-4888-B5EA-8F640699DD74}" name="2005/06" dataDxfId="1039"/>
    <tableColumn id="3" xr3:uid="{40480FE5-15C5-4971-B58F-F94F3DA7B0F2}" name="2006/07" dataDxfId="1038"/>
    <tableColumn id="4" xr3:uid="{16BB484E-A8F5-4A19-82FB-A0F18034D46F}" name="2007/08" dataDxfId="1037"/>
    <tableColumn id="5" xr3:uid="{2382AB2B-AD55-44C9-82FB-89A6095B0F5B}" name="2008/09" dataDxfId="1036"/>
    <tableColumn id="6" xr3:uid="{A2309240-D60E-4430-9F37-1AFE6C9E9A82}" name="2009/10" dataDxfId="1035"/>
    <tableColumn id="7" xr3:uid="{F8FFADDE-6FBA-48A7-AAD5-E29231BECCDC}" name="2010/11" dataDxfId="1034"/>
    <tableColumn id="8" xr3:uid="{322697D2-1A25-42F1-B30A-52087E4876B4}" name="2011/12" dataDxfId="1033"/>
    <tableColumn id="9" xr3:uid="{AFF475DF-9DBD-4AC0-8C5F-905E2D10E274}" name="2012/13" dataDxfId="1032"/>
    <tableColumn id="10" xr3:uid="{348FACCD-9C66-4552-8271-DB6833F9F425}" name="2013/14" dataDxfId="1031"/>
    <tableColumn id="11" xr3:uid="{9CA48D0B-34B1-4F41-9DF2-2AFB6C3B03ED}" name="2014/15" dataDxfId="1030"/>
    <tableColumn id="12" xr3:uid="{CC405338-93F6-42A9-AB3C-001CC37D78F0}" name="2015/16" dataDxfId="1029"/>
    <tableColumn id="13" xr3:uid="{E108816D-B59B-45FC-B5F3-1D9ED4BB00E1}" name="2016/17" dataDxfId="1028"/>
    <tableColumn id="14" xr3:uid="{3B94E9E1-CECD-4F09-804B-0A417315A3D0}" name="2017/18" dataDxfId="1027"/>
    <tableColumn id="15" xr3:uid="{07D1D9A8-D0DB-4012-A251-6FDDE6C43B3B}" name="2018/19" dataDxfId="1026"/>
    <tableColumn id="16" xr3:uid="{4A844CD3-59BE-4B7C-BC7B-8A4DD5B0D4E9}" name="2019/20" dataDxfId="1025"/>
    <tableColumn id="17" xr3:uid="{9A0B58BA-BA82-4458-B569-AC0BD18D3E29}" name="2020/21" dataDxfId="1024"/>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2000000}" name="National_Churches_Trust___Grant_funding" displayName="National_Churches_Trust___Grant_funding" ref="A38:L40" totalsRowShown="0" headerRowDxfId="468" dataDxfId="467">
  <autoFilter ref="A38:L40" xr:uid="{00000000-0009-0000-0100-000028000000}"/>
  <tableColumns count="12">
    <tableColumn id="1" xr3:uid="{00000000-0010-0000-2200-000001000000}" name="Grant funding" dataDxfId="466"/>
    <tableColumn id="2" xr3:uid="{00000000-0010-0000-2200-000002000000}" name=" " dataDxfId="465"/>
    <tableColumn id="3" xr3:uid="{00000000-0010-0000-2200-000003000000}" name="2012" dataDxfId="464" dataCellStyle="Comma"/>
    <tableColumn id="4" xr3:uid="{00000000-0010-0000-2200-000004000000}" name="2013" dataDxfId="463" dataCellStyle="Comma"/>
    <tableColumn id="5" xr3:uid="{00000000-0010-0000-2200-000005000000}" name="2014" dataDxfId="462" dataCellStyle="Comma"/>
    <tableColumn id="6" xr3:uid="{00000000-0010-0000-2200-000006000000}" name="2015" dataDxfId="461" dataCellStyle="Comma"/>
    <tableColumn id="7" xr3:uid="{00000000-0010-0000-2200-000007000000}" name="2016" dataDxfId="460" dataCellStyle="Comma"/>
    <tableColumn id="8" xr3:uid="{00000000-0010-0000-2200-000008000000}" name="2017" dataDxfId="459" dataCellStyle="Comma"/>
    <tableColumn id="9" xr3:uid="{00000000-0010-0000-2200-000009000000}" name="2018" dataDxfId="458" dataCellStyle="Comma"/>
    <tableColumn id="11" xr3:uid="{00000000-0010-0000-2200-00000B000000}" name="2019" dataDxfId="457"/>
    <tableColumn id="12" xr3:uid="{B5FD725F-AE3D-4760-A526-B6DE8D79EDBB}" name="2020" dataDxfId="456"/>
    <tableColumn id="10" xr3:uid="{00000000-0010-0000-2200-00000A000000}" name="Trend" dataDxfId="455"/>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3000000}" name="National_Heritage_Training_Group" displayName="National_Heritage_Training_Group" ref="A6:A8" totalsRowShown="0" headerRowDxfId="454" dataDxfId="453">
  <autoFilter ref="A6:A8" xr:uid="{00000000-0009-0000-0100-000029000000}">
    <filterColumn colId="0" hiddenButton="1"/>
  </autoFilter>
  <tableColumns count="1">
    <tableColumn id="1" xr3:uid="{00000000-0010-0000-2300-000001000000}" name="National Heritage Training Group http://www.the-nhtg.org.uk/ is the organisation responsible for skills developing in heritage craft skills " dataDxfId="452"/>
  </tableColumns>
  <tableStyleInfo name="Indicator Table"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4000000}" name="Historic_Houses" displayName="Historic_Houses" ref="A10:A17" totalsRowShown="0" headerRowDxfId="451" dataDxfId="450">
  <autoFilter ref="A10:A17" xr:uid="{00000000-0009-0000-0100-00002A000000}">
    <filterColumn colId="0" hiddenButton="1"/>
  </autoFilter>
  <tableColumns count="1">
    <tableColumn id="1" xr3:uid="{00000000-0010-0000-2400-000001000000}" name="Historic Houses represents the UK's biggest collection of historic houses, castles and gardens - all independently owned and managed: https://www.historichouses.org/" dataDxfId="449"/>
  </tableColumns>
  <tableStyleInfo name="Indicator Table"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5000000}" name="The_Country,_Land_and_Business_Association" displayName="The_Country__Land_and_Business_Association" ref="A19:A20" totalsRowShown="0" headerRowDxfId="448" dataDxfId="447">
  <autoFilter ref="A19:A20" xr:uid="{00000000-0009-0000-0100-00002B000000}">
    <filterColumn colId="0" hiddenButton="1"/>
  </autoFilter>
  <tableColumns count="1">
    <tableColumn id="1" xr3:uid="{00000000-0010-0000-2500-000001000000}" name="The Country, Land and Business Association (CLA) represent 38,000 members. Together they manage or own at least a quarter of all England's listed buildings. http://www.cla.org.uk/" dataDxfId="446"/>
  </tableColumns>
  <tableStyleInfo name="Indicator Table"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6000000}" name="The_Chartered_Institute_for_Archaeologists" displayName="The_Chartered_Institute_for_Archaeologists" ref="A22:A23" totalsRowShown="0" headerRowDxfId="445" dataDxfId="444">
  <autoFilter ref="A22:A23" xr:uid="{00000000-0009-0000-0100-00002C000000}">
    <filterColumn colId="0" hiddenButton="1"/>
  </autoFilter>
  <tableColumns count="1">
    <tableColumn id="1" xr3:uid="{00000000-0010-0000-2600-000001000000}" name="The Chartered Institute for Archaeologists" dataDxfId="443"/>
  </tableColumns>
  <tableStyleInfo name="Indicator Table"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7000000}" name="Countryside_Stewardship_Agreements___2019_total" displayName="Countryside_Stewardship_Agreements___2019_total" ref="A49:F63" totalsRowCount="1" headerRowDxfId="442" dataDxfId="441" totalsRowDxfId="440">
  <autoFilter ref="A49:F62" xr:uid="{00000000-0009-0000-0100-00002F000000}"/>
  <tableColumns count="6">
    <tableColumn id="1" xr3:uid="{00000000-0010-0000-2700-000001000000}" name="Option" dataDxfId="439" totalsRowDxfId="438"/>
    <tableColumn id="2" xr3:uid="{00000000-0010-0000-2700-000002000000}" name="Number of agreements including this option" dataDxfId="437" totalsRowDxfId="436" dataCellStyle="Comma"/>
    <tableColumn id="3" xr3:uid="{00000000-0010-0000-2700-000003000000}" name="Option quantity " dataDxfId="435" totalsRowDxfId="434" dataCellStyle="Comma"/>
    <tableColumn id="4" xr3:uid="{00000000-0010-0000-2700-000004000000}" name="Unit of measure" totalsRowLabel="Total" dataDxfId="433" totalsRowDxfId="432"/>
    <tableColumn id="5" xr3:uid="{00000000-0010-0000-2700-000005000000}" name="Annual value" totalsRowFunction="sum" dataDxfId="431" totalsRowDxfId="430" dataCellStyle="Currency"/>
    <tableColumn id="6" xr3:uid="{00000000-0010-0000-2700-000006000000}" name="Lifetime of agreement value" totalsRowFunction="sum" dataDxfId="429" totalsRowDxfId="428" dataCellStyle="Currency"/>
  </tableColumns>
  <tableStyleInfo name="Indicator Tabl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8000000}" name="Countryside_Stewardship_Agreements___2018_total" displayName="Countryside_Stewardship_Agreements___2018_total" ref="A68:F80" totalsRowCount="1" headerRowDxfId="427" dataDxfId="426" totalsRowDxfId="425">
  <autoFilter ref="A68:F79" xr:uid="{00000000-0009-0000-0100-000030000000}"/>
  <tableColumns count="6">
    <tableColumn id="1" xr3:uid="{00000000-0010-0000-2800-000001000000}" name="Option" dataDxfId="424" totalsRowDxfId="423"/>
    <tableColumn id="2" xr3:uid="{00000000-0010-0000-2800-000002000000}" name="Number of agreements including this option" dataDxfId="422" totalsRowDxfId="421" dataCellStyle="Comma"/>
    <tableColumn id="3" xr3:uid="{00000000-0010-0000-2800-000003000000}" name="Option quantity " dataDxfId="420" totalsRowDxfId="419" dataCellStyle="Comma"/>
    <tableColumn id="4" xr3:uid="{00000000-0010-0000-2800-000004000000}" name="Unit of measure" totalsRowLabel="Total" dataDxfId="418" totalsRowDxfId="417"/>
    <tableColumn id="5" xr3:uid="{00000000-0010-0000-2800-000005000000}" name="Annual value" totalsRowFunction="sum" dataDxfId="416" totalsRowDxfId="415" dataCellStyle="Currency"/>
    <tableColumn id="6" xr3:uid="{00000000-0010-0000-2800-000006000000}" name="Lifetime of agreement vlaue" totalsRowFunction="sum" dataDxfId="414" totalsRowDxfId="413" dataCellStyle="Currency"/>
  </tableColumns>
  <tableStyleInfo name="Indicator Tabl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9000000}" name="Countryside_Stewardship_Agreements___2017_mid_tier" displayName="Countryside_Stewardship_Agreements___2017_mid_tier" ref="A88:F97" totalsRowCount="1" headerRowDxfId="412" dataDxfId="411" totalsRowDxfId="410">
  <autoFilter ref="A88:F96" xr:uid="{00000000-0009-0000-0100-000031000000}"/>
  <tableColumns count="6">
    <tableColumn id="1" xr3:uid="{00000000-0010-0000-2900-000001000000}" name="Option" dataDxfId="409" totalsRowDxfId="408"/>
    <tableColumn id="2" xr3:uid="{00000000-0010-0000-2900-000002000000}" name="Number of agreements including this option" dataDxfId="407" totalsRowDxfId="406" dataCellStyle="Comma"/>
    <tableColumn id="3" xr3:uid="{00000000-0010-0000-2900-000003000000}" name="Option quantity " dataDxfId="405" totalsRowDxfId="404" dataCellStyle="Comma"/>
    <tableColumn id="4" xr3:uid="{00000000-0010-0000-2900-000004000000}" name="Unit of measure" totalsRowLabel="Total" dataDxfId="403" totalsRowDxfId="402"/>
    <tableColumn id="5" xr3:uid="{00000000-0010-0000-2900-000005000000}" name="Annual value" totalsRowFunction="sum" dataDxfId="401" totalsRowDxfId="400" dataCellStyle="Currency"/>
    <tableColumn id="6" xr3:uid="{00000000-0010-0000-2900-000006000000}" name="Lifetime of agreement value" totalsRowFunction="sum" dataDxfId="399" totalsRowDxfId="398" dataCellStyle="Currency"/>
  </tableColumns>
  <tableStyleInfo name="Indicator Tabl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A000000}" name="Countryside_Stewardship_Agreements___2017_higher_tier" displayName="Countryside_Stewardship_Agreements___2017_higher_tier" ref="A101:F110" totalsRowCount="1" headerRowDxfId="397" dataDxfId="396" totalsRowDxfId="395">
  <autoFilter ref="A101:F109" xr:uid="{00000000-0009-0000-0100-000032000000}"/>
  <tableColumns count="6">
    <tableColumn id="1" xr3:uid="{00000000-0010-0000-2A00-000001000000}" name="Option" totalsRowLabel="Total" dataDxfId="394" totalsRowDxfId="393"/>
    <tableColumn id="2" xr3:uid="{00000000-0010-0000-2A00-000002000000}" name="Number of agreements including this option" totalsRowFunction="sum" dataDxfId="392" totalsRowDxfId="391" dataCellStyle="Comma"/>
    <tableColumn id="3" xr3:uid="{00000000-0010-0000-2A00-000003000000}" name="Option quantity " dataDxfId="390" totalsRowDxfId="389" dataCellStyle="Comma"/>
    <tableColumn id="4" xr3:uid="{00000000-0010-0000-2A00-000004000000}" name="Unit of measure" totalsRowLabel="Total" dataDxfId="388" totalsRowDxfId="387"/>
    <tableColumn id="5" xr3:uid="{00000000-0010-0000-2A00-000005000000}" name="Annual value" totalsRowFunction="sum" dataDxfId="386" totalsRowDxfId="385" dataCellStyle="Currency"/>
    <tableColumn id="6" xr3:uid="{00000000-0010-0000-2A00-000006000000}" name="Lifetime of agreement vlaue" totalsRowFunction="sum" dataDxfId="384" totalsRowDxfId="383" dataCellStyle="Currency"/>
  </tableColumns>
  <tableStyleInfo name="Indicator Tabl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B000000}" name="Countryside_Stewardship_Agreements___2017_total" displayName="Countryside_Stewardship_Agreements___2017_total" ref="A113:F125" totalsRowCount="1" headerRowDxfId="382" dataDxfId="381" totalsRowDxfId="380">
  <autoFilter ref="A113:F124" xr:uid="{00000000-0009-0000-0100-000033000000}"/>
  <tableColumns count="6">
    <tableColumn id="1" xr3:uid="{00000000-0010-0000-2B00-000001000000}" name="Option" totalsRowLabel="Total" dataDxfId="379" totalsRowDxfId="378"/>
    <tableColumn id="2" xr3:uid="{00000000-0010-0000-2B00-000002000000}" name="Number of agreements including this option" totalsRowFunction="sum" dataDxfId="377" totalsRowDxfId="376" dataCellStyle="Comma"/>
    <tableColumn id="3" xr3:uid="{00000000-0010-0000-2B00-000003000000}" name="Option quantity " dataDxfId="375" totalsRowDxfId="374" dataCellStyle="Comma"/>
    <tableColumn id="4" xr3:uid="{00000000-0010-0000-2B00-000004000000}" name="Unit of measure" totalsRowLabel="Total" dataDxfId="373" totalsRowDxfId="372"/>
    <tableColumn id="5" xr3:uid="{00000000-0010-0000-2B00-000005000000}" name="Annual value" totalsRowFunction="sum" dataDxfId="371" totalsRowDxfId="370" dataCellStyle="Currency"/>
    <tableColumn id="6" xr3:uid="{00000000-0010-0000-2B00-000006000000}" name="Lifetime of agreement vlaue" totalsRowFunction="sum" dataDxfId="369" totalsRowDxfId="368" dataCellStyle="Currency"/>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0E6EDC4-4141-4214-95D2-525F02890C9E}" name="Historic_England_funding" displayName="Historic_England_funding" ref="B34:R40" totalsRowShown="0" headerRowDxfId="1023" dataDxfId="1022">
  <autoFilter ref="B34:R40" xr:uid="{E615D3F3-A5AC-4329-8421-CC736DCEF632}"/>
  <tableColumns count="17">
    <tableColumn id="1" xr3:uid="{C3D09F85-F852-4654-82C6-A20CEB47B873}" name="Income/expenditure" dataDxfId="1021"/>
    <tableColumn id="2" xr3:uid="{8F0CB96F-1C32-401E-A58E-32A52FD2F7CA}" name="2005/06" dataDxfId="1020"/>
    <tableColumn id="3" xr3:uid="{0BF4576C-96CB-4B95-BC12-76F9B2848AA4}" name="2006/07" dataDxfId="1019"/>
    <tableColumn id="4" xr3:uid="{3F00AF75-9E05-4E69-AE9C-C7AF191786ED}" name="2007/08" dataDxfId="1018"/>
    <tableColumn id="5" xr3:uid="{099D477C-D871-40B0-8648-056AF92A8D15}" name="2008/09" dataDxfId="1017"/>
    <tableColumn id="6" xr3:uid="{3F192D09-EFD5-4D1E-889E-FD1C837E9589}" name="2009/10" dataDxfId="1016"/>
    <tableColumn id="7" xr3:uid="{19DA959E-D4FB-44A9-A983-E058D01C8985}" name="2010/11" dataDxfId="1015"/>
    <tableColumn id="8" xr3:uid="{7327B1BD-CD5E-405C-A1B5-EDF5C9A74068}" name="2011/12" dataDxfId="1014"/>
    <tableColumn id="9" xr3:uid="{3A90C543-1BC5-4058-BB0F-BEDAA3363B2E}" name="2012/13" dataDxfId="1013"/>
    <tableColumn id="10" xr3:uid="{1E79F7F4-F6EB-4052-BC85-96D8283FA81F}" name="2013/14" dataDxfId="1012"/>
    <tableColumn id="11" xr3:uid="{237C5C68-6EA1-4972-AE70-11589C1BEEB2}" name="2014/15" dataDxfId="1011"/>
    <tableColumn id="12" xr3:uid="{58269BED-FB36-4244-B54D-A35032E79A98}" name="2015/16" dataDxfId="1010"/>
    <tableColumn id="13" xr3:uid="{1890A018-EDD8-4F7E-A211-C41358F4552F}" name="2016/17" dataDxfId="1009"/>
    <tableColumn id="14" xr3:uid="{5BAF9BCE-A9F6-432A-A071-740D1C486B3F}" name="2017/18" dataDxfId="1008"/>
    <tableColumn id="15" xr3:uid="{D6C54DED-491B-4B81-970E-F1CA56ABE21B}" name="2018/19" dataDxfId="1007"/>
    <tableColumn id="16" xr3:uid="{8259B49D-2094-4D11-A4A1-A90DA7A0CEF8}" name="2019/20" dataDxfId="1006"/>
    <tableColumn id="17" xr3:uid="{6E95CCA8-3645-46AA-ABF3-B6E7600C7389}" name="2020/21" dataDxfId="1005"/>
  </tableColumns>
  <tableStyleInfo name="Indicator Tabl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C000000}" name="Countryside_Stewardship_Agreements___2016_total" displayName="Countryside_Stewardship_Agreements___2016_total" ref="A130:F142" totalsRowCount="1" headerRowDxfId="367" dataDxfId="366" totalsRowDxfId="365">
  <autoFilter ref="A130:F141" xr:uid="{00000000-0009-0000-0100-000035000000}"/>
  <tableColumns count="6">
    <tableColumn id="1" xr3:uid="{00000000-0010-0000-2C00-000001000000}" name="Option" totalsRowLabel="Total" dataDxfId="364" totalsRowDxfId="363"/>
    <tableColumn id="2" xr3:uid="{00000000-0010-0000-2C00-000002000000}" name="Number of agreements including this option" totalsRowLabel="370" dataDxfId="362" totalsRowDxfId="361" dataCellStyle="Comma" totalsRowCellStyle="Comma"/>
    <tableColumn id="3" xr3:uid="{00000000-0010-0000-2C00-000003000000}" name="Option quantity" totalsRowLabel="2964.16" dataDxfId="360" totalsRowDxfId="359" dataCellStyle="Comma" totalsRowCellStyle="Comma"/>
    <tableColumn id="4" xr3:uid="{00000000-0010-0000-2C00-000004000000}" name="Unit of measure" dataDxfId="358" totalsRowDxfId="357"/>
    <tableColumn id="5" xr3:uid="{00000000-0010-0000-2C00-000005000000}" name="Annual value" dataDxfId="356" totalsRowDxfId="355" dataCellStyle="Currency" totalsRowCellStyle="Currency"/>
    <tableColumn id="6" xr3:uid="{00000000-0010-0000-2C00-000006000000}" name="Lifetime of agreement vlaue" totalsRowFunction="sum" dataDxfId="354" totalsRowDxfId="353" dataCellStyle="Currency" totalsRowCellStyle="Currency"/>
  </tableColumns>
  <tableStyleInfo name="Indicator Tabl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2D000000}" name="Countryside_Stewardship_Agreements___2020_total" displayName="Countryside_Stewardship_Agreements___2020_total" ref="A27:F43" totalsRowCount="1" headerRowDxfId="352" dataDxfId="351" totalsRowDxfId="350">
  <autoFilter ref="A27:F42" xr:uid="{00000000-0009-0000-0100-000057000000}"/>
  <tableColumns count="6">
    <tableColumn id="1" xr3:uid="{00000000-0010-0000-2D00-000001000000}" name="Option" dataDxfId="349" totalsRowDxfId="348"/>
    <tableColumn id="2" xr3:uid="{00000000-0010-0000-2D00-000002000000}" name="Number of agreements including this option" dataDxfId="347" totalsRowDxfId="346" dataCellStyle="Comma"/>
    <tableColumn id="3" xr3:uid="{00000000-0010-0000-2D00-000003000000}" name="Option quantity " dataDxfId="345" totalsRowDxfId="344" dataCellStyle="Comma"/>
    <tableColumn id="4" xr3:uid="{00000000-0010-0000-2D00-000004000000}" name="Unit of measure" totalsRowLabel="Total" dataDxfId="343" totalsRowDxfId="342"/>
    <tableColumn id="5" xr3:uid="{00000000-0010-0000-2D00-000005000000}" name="Annual value" totalsRowFunction="sum" dataDxfId="341" totalsRowDxfId="340" dataCellStyle="Currency"/>
    <tableColumn id="6" xr3:uid="{00000000-0010-0000-2D00-000006000000}" name="Lifetime of agreement value" totalsRowFunction="sum" dataDxfId="339" totalsRowDxfId="338" dataCellStyle="Currency"/>
  </tableColumns>
  <tableStyleInfo name="Indicator Tabl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CFD4DDF-F112-4653-B69D-DD8EF1DEA4EF}" name="Countryside_Stewardship_Agreements___2021_total" displayName="Countryside_Stewardship_Agreements___2021_total" ref="A8:F24" totalsRowCount="1" headerRowDxfId="337" dataDxfId="336" totalsRowDxfId="335">
  <autoFilter ref="A8:F23" xr:uid="{E580219C-1FBB-4217-A34E-6713576B3AC7}"/>
  <tableColumns count="6">
    <tableColumn id="1" xr3:uid="{A5F72F94-DDBB-4B43-990C-1B15048FAD24}" name="Option" dataDxfId="334" totalsRowDxfId="333"/>
    <tableColumn id="2" xr3:uid="{C49B31F0-3893-470E-A69A-E37D2B55A2AE}" name="Number of agreements including this option" dataDxfId="332" totalsRowDxfId="331" dataCellStyle="Comma"/>
    <tableColumn id="3" xr3:uid="{7D639353-6FC4-4605-B01F-CC0E60484AB5}" name="Option quantity " dataDxfId="330" totalsRowDxfId="329" dataCellStyle="Comma"/>
    <tableColumn id="4" xr3:uid="{CA3C6DEB-6C6A-445B-88A6-D5093E5AB382}" name="Unit of measure" totalsRowLabel="Total" dataDxfId="328" totalsRowDxfId="327"/>
    <tableColumn id="5" xr3:uid="{8CB9D3DD-CA03-4B4F-8A49-C01590DBBFE2}" name="Annual value" totalsRowFunction="sum" dataDxfId="326" totalsRowDxfId="325" dataCellStyle="Currency"/>
    <tableColumn id="6" xr3:uid="{05D358BE-4F7C-43F7-AF1A-96D0D9CE10D2}" name="Lifetime of agreement value" totalsRowFunction="sum" dataDxfId="324" totalsRowDxfId="323" dataCellStyle="Currency"/>
  </tableColumns>
  <tableStyleInfo name="Indicator Tabl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E000000}" name="HH___Permanent_Staff" displayName="HH___Permanent_Staff" ref="A16:L26" totalsRowShown="0" headerRowDxfId="322" dataDxfId="321">
  <autoFilter ref="A16:L26" xr:uid="{00000000-0009-0000-0100-00002D000000}"/>
  <tableColumns count="12">
    <tableColumn id="1" xr3:uid="{00000000-0010-0000-2E00-000001000000}" name="Permanent staff (Total FTE)" dataDxfId="320"/>
    <tableColumn id="2" xr3:uid="{00000000-0010-0000-2E00-000002000000}" name=" " dataDxfId="319" dataCellStyle="Comma"/>
    <tableColumn id="3" xr3:uid="{00000000-0010-0000-2E00-000003000000}" name="2006" dataDxfId="318" dataCellStyle="Comma"/>
    <tableColumn id="4" xr3:uid="{00000000-0010-0000-2E00-000004000000}" name="2007" dataDxfId="317" dataCellStyle="Comma"/>
    <tableColumn id="5" xr3:uid="{00000000-0010-0000-2E00-000005000000}" name="2008" dataDxfId="316" dataCellStyle="Comma"/>
    <tableColumn id="6" xr3:uid="{00000000-0010-0000-2E00-000006000000}" name="2009" dataDxfId="315" dataCellStyle="Comma"/>
    <tableColumn id="7" xr3:uid="{00000000-0010-0000-2E00-000007000000}" name="2010" dataDxfId="314" dataCellStyle="Comma"/>
    <tableColumn id="8" xr3:uid="{00000000-0010-0000-2E00-000008000000}" name="2011" dataDxfId="313" dataCellStyle="Comma"/>
    <tableColumn id="9" xr3:uid="{00000000-0010-0000-2E00-000009000000}" name="2012" dataDxfId="312" dataCellStyle="Comma"/>
    <tableColumn id="10" xr3:uid="{00000000-0010-0000-2E00-00000A000000}" name="2013" dataDxfId="311" dataCellStyle="Comma"/>
    <tableColumn id="11" xr3:uid="{00000000-0010-0000-2E00-00000B000000}" name="2014" dataDxfId="310" dataCellStyle="Comma"/>
    <tableColumn id="12" xr3:uid="{00000000-0010-0000-2E00-00000C000000}" name="2015" dataDxfId="309" dataCellStyle="Comma"/>
  </tableColumns>
  <tableStyleInfo name="Indicator Tabl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F000000}" name="HH___Seasonal_Staff" displayName="HH___Seasonal_Staff" ref="A27:L37" totalsRowShown="0" headerRowDxfId="308" dataDxfId="307" dataCellStyle="Comma">
  <autoFilter ref="A27:L37" xr:uid="{00000000-0009-0000-0100-00002E000000}"/>
  <tableColumns count="12">
    <tableColumn id="1" xr3:uid="{00000000-0010-0000-2F00-000001000000}" name="Seasonal staff (Total FTE)" dataDxfId="306"/>
    <tableColumn id="2" xr3:uid="{00000000-0010-0000-2F00-000002000000}" name=" " dataDxfId="305" dataCellStyle="Comma"/>
    <tableColumn id="3" xr3:uid="{00000000-0010-0000-2F00-000003000000}" name="2006" dataDxfId="304" dataCellStyle="Comma"/>
    <tableColumn id="4" xr3:uid="{00000000-0010-0000-2F00-000004000000}" name="2007" dataDxfId="303" dataCellStyle="Comma"/>
    <tableColumn id="5" xr3:uid="{00000000-0010-0000-2F00-000005000000}" name="2008" dataDxfId="302" dataCellStyle="Comma"/>
    <tableColumn id="6" xr3:uid="{00000000-0010-0000-2F00-000006000000}" name="2009" dataDxfId="301" dataCellStyle="Comma"/>
    <tableColumn id="7" xr3:uid="{00000000-0010-0000-2F00-000007000000}" name="2010" dataDxfId="300" dataCellStyle="Comma"/>
    <tableColumn id="8" xr3:uid="{00000000-0010-0000-2F00-000008000000}" name="2011" dataDxfId="299" dataCellStyle="Comma"/>
    <tableColumn id="9" xr3:uid="{00000000-0010-0000-2F00-000009000000}" name="2012" dataDxfId="298" dataCellStyle="Comma"/>
    <tableColumn id="10" xr3:uid="{00000000-0010-0000-2F00-00000A000000}" name="2013" dataDxfId="297" dataCellStyle="Comma"/>
    <tableColumn id="11" xr3:uid="{00000000-0010-0000-2F00-00000B000000}" name="2014" dataDxfId="296" dataCellStyle="Comma"/>
    <tableColumn id="12" xr3:uid="{00000000-0010-0000-2F00-00000C000000}" name="2015" dataDxfId="295" dataCellStyle="Comma"/>
  </tableColumns>
  <tableStyleInfo name="Indicator Tabl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Employment_by_historic_sites_and_buildings" displayName="Employment_by_historic_sites_and_buildings" ref="A7:U8" totalsRowShown="0" headerRowDxfId="294" dataDxfId="293">
  <autoFilter ref="A7:U8" xr:uid="{00000000-0009-0000-0100-000034000000}"/>
  <tableColumns count="21">
    <tableColumn id="1" xr3:uid="{00000000-0010-0000-3000-000001000000}" name="England" dataDxfId="292"/>
    <tableColumn id="2" xr3:uid="{00000000-0010-0000-3000-000002000000}" name=" " dataDxfId="291" dataCellStyle="Comma"/>
    <tableColumn id="3" xr3:uid="{00000000-0010-0000-3000-000003000000}" name="2006" dataDxfId="290" dataCellStyle="Comma"/>
    <tableColumn id="4" xr3:uid="{00000000-0010-0000-3000-000004000000}" name="2007" dataDxfId="289" dataCellStyle="Comma"/>
    <tableColumn id="5" xr3:uid="{00000000-0010-0000-3000-000005000000}" name="2008 [1]" dataDxfId="288" dataCellStyle="Comma"/>
    <tableColumn id="6" xr3:uid="{00000000-0010-0000-3000-000006000000}" name="2009" dataDxfId="287" dataCellStyle="Comma"/>
    <tableColumn id="7" xr3:uid="{00000000-0010-0000-3000-000007000000}" name="2010" dataDxfId="286" dataCellStyle="Comma"/>
    <tableColumn id="8" xr3:uid="{00000000-0010-0000-3000-000008000000}" name="2011" dataDxfId="285" dataCellStyle="Comma"/>
    <tableColumn id="9" xr3:uid="{00000000-0010-0000-3000-000009000000}" name="2012" dataDxfId="284" dataCellStyle="Comma"/>
    <tableColumn id="10" xr3:uid="{00000000-0010-0000-3000-00000A000000}" name="2013" dataDxfId="283" dataCellStyle="Comma"/>
    <tableColumn id="11" xr3:uid="{00000000-0010-0000-3000-00000B000000}" name="2014" dataDxfId="282" dataCellStyle="Comma"/>
    <tableColumn id="12" xr3:uid="{00000000-0010-0000-3000-00000C000000}" name="2015 [2]" dataDxfId="281" dataCellStyle="Comma"/>
    <tableColumn id="13" xr3:uid="{00000000-0010-0000-3000-00000D000000}" name="2016" dataDxfId="280" dataCellStyle="Comma"/>
    <tableColumn id="14" xr3:uid="{00000000-0010-0000-3000-00000E000000}" name="2017" dataDxfId="279" dataCellStyle="Comma"/>
    <tableColumn id="15" xr3:uid="{00000000-0010-0000-3000-00000F000000}" name="2018" dataDxfId="278" dataCellStyle="Comma"/>
    <tableColumn id="19" xr3:uid="{00000000-0010-0000-3000-000013000000}" name="2019" dataDxfId="277" dataCellStyle="Comma"/>
    <tableColumn id="20" xr3:uid="{1256E957-CF1C-4F52-9A9D-335986D8E205}" name="2020" dataDxfId="276" dataCellStyle="Comma"/>
    <tableColumn id="16" xr3:uid="{00000000-0010-0000-3000-000010000000}" name="Change _x000a_2019 to 2020" dataDxfId="275" dataCellStyle="Comma">
      <calculatedColumnFormula>Employment_by_historic_sites_and_buildings[2020]-Employment_by_historic_sites_and_buildings[2019]</calculatedColumnFormula>
    </tableColumn>
    <tableColumn id="17" xr3:uid="{00000000-0010-0000-3000-000011000000}" name="% change _x000a_2019 to 2020" dataDxfId="274">
      <calculatedColumnFormula>Employment_by_historic_sites_and_buildings[Change 
2019 to 2020]/Employment_by_historic_sites_and_buildings[2019]</calculatedColumnFormula>
    </tableColumn>
    <tableColumn id="18" xr3:uid="{00000000-0010-0000-3000-000012000000}" name="% change _x000a_2008 to 2020" dataDxfId="273">
      <calculatedColumnFormula>(Employment_by_historic_sites_and_buildings[2020]-Employment_by_historic_sites_and_buildings[2008 '[1']])/Employment_by_historic_sites_and_buildings[2008 '[1']]</calculatedColumnFormula>
    </tableColumn>
    <tableColumn id="21" xr3:uid="{8B8745DB-F28E-4E32-8328-A93E9D9CC1E8}" name="Trend" dataDxfId="272"/>
  </tableColumns>
  <tableStyleInfo name="Indicator Tabl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1000000}" name="Local_Authorities___Staff_working_on_conservation" displayName="Local_Authorities___Staff_working_on_conservation" ref="A46:U56" totalsRowShown="0" headerRowDxfId="271" dataDxfId="270">
  <autoFilter ref="A46:U56" xr:uid="{00000000-0009-0000-0100-00003A000000}"/>
  <tableColumns count="21">
    <tableColumn id="1" xr3:uid="{00000000-0010-0000-3100-000001000000}" name="Region" dataDxfId="269"/>
    <tableColumn id="2" xr3:uid="{00000000-0010-0000-3100-000002000000}" name="2003 [2]" dataDxfId="268"/>
    <tableColumn id="3" xr3:uid="{00000000-0010-0000-3100-000003000000}" name="2006" dataDxfId="267"/>
    <tableColumn id="4" xr3:uid="{00000000-0010-0000-3100-000004000000}" name="2007" dataDxfId="266"/>
    <tableColumn id="5" xr3:uid="{00000000-0010-0000-3100-000005000000}" name="2008" dataDxfId="265"/>
    <tableColumn id="6" xr3:uid="{00000000-0010-0000-3100-000006000000}" name="2009" dataDxfId="264"/>
    <tableColumn id="7" xr3:uid="{00000000-0010-0000-3100-000007000000}" name="2010 [3]" dataDxfId="263"/>
    <tableColumn id="8" xr3:uid="{00000000-0010-0000-3100-000008000000}" name="2011" dataDxfId="262"/>
    <tableColumn id="9" xr3:uid="{00000000-0010-0000-3100-000009000000}" name="2012" dataDxfId="261"/>
    <tableColumn id="10" xr3:uid="{00000000-0010-0000-3100-00000A000000}" name="2013" dataDxfId="260"/>
    <tableColumn id="11" xr3:uid="{00000000-0010-0000-3100-00000B000000}" name="2014" dataDxfId="259"/>
    <tableColumn id="12" xr3:uid="{00000000-0010-0000-3100-00000C000000}" name="2015" dataDxfId="258"/>
    <tableColumn id="13" xr3:uid="{00000000-0010-0000-3100-00000D000000}" name="2016" dataDxfId="257"/>
    <tableColumn id="14" xr3:uid="{00000000-0010-0000-3100-00000E000000}" name="2017" dataDxfId="256"/>
    <tableColumn id="15" xr3:uid="{00000000-0010-0000-3100-00000F000000}" name="2018" dataDxfId="255"/>
    <tableColumn id="16" xr3:uid="{00000000-0010-0000-3100-000010000000}" name="2019" dataDxfId="254"/>
    <tableColumn id="20" xr3:uid="{00000000-0010-0000-3100-000014000000}" name="2020 [6]" dataDxfId="253"/>
    <tableColumn id="17" xr3:uid="{00000000-0010-0000-3100-000011000000}" name="% change _x000a_2006 to 2020 [6]" dataDxfId="252">
      <calculatedColumnFormula>(Local_Authorities___Staff_working_on_conservation[[#This Row],[2020 '[6']]]-Local_Authorities___Staff_working_on_conservation[[#This Row],[2006]])/Local_Authorities___Staff_working_on_conservation[[#This Row],[2006]]</calculatedColumnFormula>
    </tableColumn>
    <tableColumn id="21" xr3:uid="{1C3B7660-7F5B-421A-8A9B-7BF4BA763ED7}" name="Change _x000a_2018 to 2020 [7]" dataDxfId="251"/>
    <tableColumn id="18" xr3:uid="{00000000-0010-0000-3100-000012000000}" name="% change _x000a_2018 to 2020 [7]" dataDxfId="250">
      <calculatedColumnFormula>Local_Authorities___Staff_working_on_conservation[[#This Row],[Change 
2018 to 2020 '[7']]]/Local_Authorities___Staff_working_on_conservation[[#This Row],[2018]]</calculatedColumnFormula>
    </tableColumn>
    <tableColumn id="19" xr3:uid="{00000000-0010-0000-3100-000013000000}" name="Trend" dataDxfId="249"/>
  </tableColumns>
  <tableStyleInfo name="Indicator Table"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2000000}" name="Local_Authorities___Staff_working_on_archaeology" displayName="Local_Authorities___Staff_working_on_archaeology" ref="A60:U70" totalsRowShown="0" headerRowDxfId="248" dataDxfId="247">
  <autoFilter ref="A60:U70" xr:uid="{00000000-0009-0000-0100-00003B000000}"/>
  <tableColumns count="21">
    <tableColumn id="1" xr3:uid="{00000000-0010-0000-3200-000001000000}" name="Region" dataDxfId="246"/>
    <tableColumn id="2" xr3:uid="{00000000-0010-0000-3200-000002000000}" name="2003 [3]" dataDxfId="245"/>
    <tableColumn id="3" xr3:uid="{00000000-0010-0000-3200-000003000000}" name="2006" dataDxfId="244"/>
    <tableColumn id="4" xr3:uid="{00000000-0010-0000-3200-000004000000}" name="2007" dataDxfId="243"/>
    <tableColumn id="5" xr3:uid="{00000000-0010-0000-3200-000005000000}" name="2008" dataDxfId="242"/>
    <tableColumn id="6" xr3:uid="{00000000-0010-0000-3200-000006000000}" name="2009" dataDxfId="241"/>
    <tableColumn id="7" xr3:uid="{00000000-0010-0000-3200-000007000000}" name="2010 [4]" dataDxfId="240"/>
    <tableColumn id="8" xr3:uid="{00000000-0010-0000-3200-000008000000}" name="2011" dataDxfId="239"/>
    <tableColumn id="9" xr3:uid="{00000000-0010-0000-3200-000009000000}" name="2012" dataDxfId="238"/>
    <tableColumn id="10" xr3:uid="{00000000-0010-0000-3200-00000A000000}" name="2013" dataDxfId="237"/>
    <tableColumn id="11" xr3:uid="{00000000-0010-0000-3200-00000B000000}" name="2014" dataDxfId="236"/>
    <tableColumn id="12" xr3:uid="{00000000-0010-0000-3200-00000C000000}" name="2015" dataDxfId="235"/>
    <tableColumn id="13" xr3:uid="{00000000-0010-0000-3200-00000D000000}" name="2016" dataDxfId="234"/>
    <tableColumn id="14" xr3:uid="{00000000-0010-0000-3200-00000E000000}" name="2017" dataDxfId="233"/>
    <tableColumn id="15" xr3:uid="{00000000-0010-0000-3200-00000F000000}" name="2018" dataDxfId="232"/>
    <tableColumn id="16" xr3:uid="{00000000-0010-0000-3200-000010000000}" name="2019" dataDxfId="231"/>
    <tableColumn id="20" xr3:uid="{00000000-0010-0000-3200-000014000000}" name="2020 [6]" dataDxfId="230"/>
    <tableColumn id="17" xr3:uid="{00000000-0010-0000-3200-000011000000}" name="% change _x000a_2006 to 2020 [6]" dataDxfId="229">
      <calculatedColumnFormula>(Local_Authorities___Staff_working_on_archaeology[[#This Row],[2020 '[6']]]-Local_Authorities___Staff_working_on_archaeology[[#This Row],[2006]])/Local_Authorities___Staff_working_on_archaeology[[#This Row],[2006]]</calculatedColumnFormula>
    </tableColumn>
    <tableColumn id="18" xr3:uid="{00000000-0010-0000-3200-000012000000}" name="Change _x000a_2018 to 2020 [7]" dataDxfId="228"/>
    <tableColumn id="21" xr3:uid="{C2A78ECB-B1DA-457B-A7B7-EF0A9D8A32D5}" name="% change _x000a_2018 to 2020 [7]" dataDxfId="227">
      <calculatedColumnFormula>Local_Authorities___Staff_working_on_archaeology[[#This Row],[Change 
2018 to 2020 '[7']]]/Local_Authorities___Staff_working_on_archaeology[[#This Row],[2018]]</calculatedColumnFormula>
    </tableColumn>
    <tableColumn id="19" xr3:uid="{00000000-0010-0000-3200-000013000000}" name="Trend" dataDxfId="226"/>
  </tableColumns>
  <tableStyleInfo name="Indicator Tabl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3000000}" name="Local_Authorities___Total_historic_environment_staff" displayName="Local_Authorities___Total_historic_environment_staff" ref="A74:U84" totalsRowShown="0" headerRowDxfId="225" dataDxfId="224">
  <autoFilter ref="A74:U84" xr:uid="{00000000-0009-0000-0100-00003C000000}"/>
  <tableColumns count="21">
    <tableColumn id="1" xr3:uid="{00000000-0010-0000-3300-000001000000}" name="Region" dataDxfId="223"/>
    <tableColumn id="2" xr3:uid="{00000000-0010-0000-3300-000002000000}" name="2003 [3]" dataDxfId="222"/>
    <tableColumn id="3" xr3:uid="{00000000-0010-0000-3300-000003000000}" name="2006" dataDxfId="221"/>
    <tableColumn id="4" xr3:uid="{00000000-0010-0000-3300-000004000000}" name="2007" dataDxfId="220"/>
    <tableColumn id="5" xr3:uid="{00000000-0010-0000-3300-000005000000}" name="2008" dataDxfId="219"/>
    <tableColumn id="6" xr3:uid="{00000000-0010-0000-3300-000006000000}" name="2009" dataDxfId="218"/>
    <tableColumn id="7" xr3:uid="{00000000-0010-0000-3300-000007000000}" name="2010" dataDxfId="217"/>
    <tableColumn id="8" xr3:uid="{00000000-0010-0000-3300-000008000000}" name="2011" dataDxfId="216"/>
    <tableColumn id="9" xr3:uid="{00000000-0010-0000-3300-000009000000}" name="2012" dataDxfId="215"/>
    <tableColumn id="10" xr3:uid="{00000000-0010-0000-3300-00000A000000}" name="2013" dataDxfId="214"/>
    <tableColumn id="11" xr3:uid="{00000000-0010-0000-3300-00000B000000}" name="2014" dataDxfId="213"/>
    <tableColumn id="12" xr3:uid="{00000000-0010-0000-3300-00000C000000}" name="2015" dataDxfId="212"/>
    <tableColumn id="13" xr3:uid="{00000000-0010-0000-3300-00000D000000}" name="2016" dataDxfId="211"/>
    <tableColumn id="14" xr3:uid="{00000000-0010-0000-3300-00000E000000}" name="2017" dataDxfId="210"/>
    <tableColumn id="15" xr3:uid="{00000000-0010-0000-3300-00000F000000}" name="2018" dataDxfId="209"/>
    <tableColumn id="16" xr3:uid="{00000000-0010-0000-3300-000010000000}" name="2019" dataDxfId="208"/>
    <tableColumn id="20" xr3:uid="{00000000-0010-0000-3300-000014000000}" name="2020" dataDxfId="207">
      <calculatedColumnFormula>SUM(Q47,Q61)</calculatedColumnFormula>
    </tableColumn>
    <tableColumn id="17" xr3:uid="{00000000-0010-0000-3300-000011000000}" name="% change _x000a_2006 to 2020 [6]" dataDxfId="206">
      <calculatedColumnFormula>(Local_Authorities___Total_historic_environment_staff[[#This Row],[2020]]-Local_Authorities___Total_historic_environment_staff[[#This Row],[2006]])/Local_Authorities___Total_historic_environment_staff[[#This Row],[2006]]</calculatedColumnFormula>
    </tableColumn>
    <tableColumn id="21" xr3:uid="{166E05A0-0BC2-42BB-8C6C-86A828D3FC4A}" name="Change _x000a_2018 to 2020 [7]" dataDxfId="205">
      <calculatedColumnFormula>IF(A47=A61,S47+S61)</calculatedColumnFormula>
    </tableColumn>
    <tableColumn id="18" xr3:uid="{00000000-0010-0000-3300-000012000000}" name="% change _x000a_2018 to 2020 [7]" dataDxfId="204">
      <calculatedColumnFormula>SUM((O75-N75)/N75)</calculatedColumnFormula>
    </tableColumn>
    <tableColumn id="19" xr3:uid="{00000000-0010-0000-3300-000013000000}" name="Trend" dataDxfId="203"/>
  </tableColumns>
  <tableStyleInfo name="Indicator Table"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4000000}" name="Archaeology___employment" displayName="Archaeology___employment" ref="A97:R101" totalsRowShown="0" headerRowDxfId="202" dataDxfId="201" tableBorderDxfId="200">
  <autoFilter ref="A97:R101" xr:uid="{00000000-0009-0000-0100-00003D000000}"/>
  <tableColumns count="18">
    <tableColumn id="1" xr3:uid="{00000000-0010-0000-3400-000001000000}" name="England, Year" dataDxfId="199"/>
    <tableColumn id="2" xr3:uid="{00000000-0010-0000-3400-000002000000}" name="1998" dataDxfId="198" dataCellStyle="Comma"/>
    <tableColumn id="3" xr3:uid="{00000000-0010-0000-3400-000003000000}" name="2003" dataDxfId="197" dataCellStyle="Comma"/>
    <tableColumn id="4" xr3:uid="{00000000-0010-0000-3400-000004000000}" name="2004-2007" dataDxfId="196" dataCellStyle="Comma"/>
    <tableColumn id="5" xr3:uid="{00000000-0010-0000-3400-000005000000}" name="2008" dataDxfId="195" dataCellStyle="Comma"/>
    <tableColumn id="6" xr3:uid="{00000000-0010-0000-3400-000006000000}" name="2009" dataDxfId="194" dataCellStyle="Comma"/>
    <tableColumn id="7" xr3:uid="{00000000-0010-0000-3400-000007000000}" name="2010" dataDxfId="193" dataCellStyle="Comma"/>
    <tableColumn id="8" xr3:uid="{00000000-0010-0000-3400-000008000000}" name="2011" dataDxfId="192" dataCellStyle="Comma"/>
    <tableColumn id="9" xr3:uid="{00000000-0010-0000-3400-000009000000}" name="2012" dataDxfId="191" dataCellStyle="Comma"/>
    <tableColumn id="10" xr3:uid="{00000000-0010-0000-3400-00000A000000}" name="2013" dataDxfId="190" dataCellStyle="Comma"/>
    <tableColumn id="11" xr3:uid="{00000000-0010-0000-3400-00000B000000}" name="2014" dataDxfId="189" dataCellStyle="Comma"/>
    <tableColumn id="12" xr3:uid="{00000000-0010-0000-3400-00000C000000}" name="2015" dataDxfId="188" dataCellStyle="Comma"/>
    <tableColumn id="13" xr3:uid="{00000000-0010-0000-3400-00000D000000}" name="2016" dataDxfId="187" dataCellStyle="Comma"/>
    <tableColumn id="14" xr3:uid="{00000000-0010-0000-3400-00000E000000}" name="2017" dataDxfId="186" dataCellStyle="Comma"/>
    <tableColumn id="15" xr3:uid="{00000000-0010-0000-3400-00000F000000}" name="2018" dataDxfId="185" dataCellStyle="Comma"/>
    <tableColumn id="18" xr3:uid="{00000000-0010-0000-3400-000012000000}" name="2019" dataDxfId="184" dataCellStyle="Comma"/>
    <tableColumn id="19" xr3:uid="{B52682DF-27EB-4C18-85ED-2A3AA0866B05}" name="2020" dataDxfId="183" dataCellStyle="Comma"/>
    <tableColumn id="16" xr3:uid="{00000000-0010-0000-3400-000010000000}" name="% change _x000a_2018 to 2019" dataDxfId="182">
      <calculatedColumnFormula>SUM((P98-F98)/F98)</calculatedColumnFormula>
    </tableColumn>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D7EEA84-9FFD-41B8-8B9F-AAD746F36D01}" name="NLHF_investment_by_size" displayName="NLHF_investment_by_size" ref="B23:H29" totalsRowShown="0" headerRowDxfId="1004" dataDxfId="1003">
  <autoFilter ref="B23:H29" xr:uid="{F4AE71E6-9A44-4B58-BD9A-045AAA162A72}"/>
  <tableColumns count="7">
    <tableColumn id="1" xr3:uid="{710A7329-E3A5-49B1-BF2F-96E9FA6C2AB2}" name="Applications and projects by Size " dataDxfId="1002"/>
    <tableColumn id="2" xr3:uid="{3D4AC240-0CC3-4BB7-AB43-ED8B01F5FB59}" name="Value (£)" dataDxfId="1001" dataCellStyle="Currency"/>
    <tableColumn id="3" xr3:uid="{80C3E0DA-12A5-477A-8C1F-004306471DB9}" name="% of spend" dataDxfId="1000"/>
    <tableColumn id="4" xr3:uid="{3A9AD636-0AE1-4F90-907A-E70F2E029908}" name="No. of projects funded" dataDxfId="999" dataCellStyle="Comma"/>
    <tableColumn id="5" xr3:uid="{67C71EBB-3C15-4A31-BC54-C857EADA4223}" name="% of projects funded" dataDxfId="998"/>
    <tableColumn id="6" xr3:uid="{C7A2B76D-91F4-47CD-9187-6C74B74B7567}" name="Applications " dataDxfId="997" dataCellStyle="Comma"/>
    <tableColumn id="7" xr3:uid="{F0B67F59-37E2-49E3-9AF7-D70480EB24F2}" name="Success rate (approx)" dataDxfId="996"/>
  </tableColumns>
  <tableStyleInfo name="Indicator Table"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5000000}" name="Archaeology___Workforce_profile" displayName="Archaeology___Workforce_profile" ref="A106:P121" totalsRowShown="0" headerRowDxfId="181" dataDxfId="180">
  <autoFilter ref="A106:P121" xr:uid="{00000000-0009-0000-0100-00003F000000}"/>
  <tableColumns count="16">
    <tableColumn id="1" xr3:uid="{00000000-0010-0000-3500-000001000000}" name=" " dataDxfId="179"/>
    <tableColumn id="2" xr3:uid="{00000000-0010-0000-3500-000002000000}" name="  " dataDxfId="178"/>
    <tableColumn id="3" xr3:uid="{00000000-0010-0000-3500-000003000000}" name="   " dataDxfId="177"/>
    <tableColumn id="4" xr3:uid="{00000000-0010-0000-3500-000004000000}" name="2007" dataDxfId="176"/>
    <tableColumn id="5" xr3:uid="{00000000-0010-0000-3500-000005000000}" name="2008" dataDxfId="175"/>
    <tableColumn id="6" xr3:uid="{00000000-0010-0000-3500-000006000000}" name="2009" dataDxfId="174"/>
    <tableColumn id="7" xr3:uid="{00000000-0010-0000-3500-000007000000}" name="2010" dataDxfId="173"/>
    <tableColumn id="8" xr3:uid="{00000000-0010-0000-3500-000008000000}" name="2011" dataDxfId="172"/>
    <tableColumn id="9" xr3:uid="{00000000-0010-0000-3500-000009000000}" name="2012" dataDxfId="171"/>
    <tableColumn id="10" xr3:uid="{00000000-0010-0000-3500-00000A000000}" name="2013" dataDxfId="170"/>
    <tableColumn id="11" xr3:uid="{00000000-0010-0000-3500-00000B000000}" name="2014" dataDxfId="169"/>
    <tableColumn id="12" xr3:uid="{00000000-0010-0000-3500-00000C000000}" name="2015" dataDxfId="168"/>
    <tableColumn id="13" xr3:uid="{00000000-0010-0000-3500-00000D000000}" name="2016" dataDxfId="167"/>
    <tableColumn id="14" xr3:uid="{00000000-0010-0000-3500-00000E000000}" name="2017" dataDxfId="166"/>
    <tableColumn id="15" xr3:uid="{00000000-0010-0000-3500-00000F000000}" name="2018" dataDxfId="165"/>
    <tableColumn id="16" xr3:uid="{00000000-0010-0000-3500-000010000000}" name="2019" dataDxfId="164"/>
  </tableColumns>
  <tableStyleInfo name="Indicator Table"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6000000}" name="Heritage_Craft_Skills_Employment" displayName="Heritage_Craft_Skills_Employment" ref="A126:C127" totalsRowShown="0" headerRowDxfId="163" dataDxfId="162">
  <autoFilter ref="A126:C127" xr:uid="{00000000-0009-0000-0100-000040000000}"/>
  <tableColumns count="3">
    <tableColumn id="1" xr3:uid="{00000000-0010-0000-3600-000001000000}" name="Number of people working on pre 1919 buildings (construction)" dataDxfId="161"/>
    <tableColumn id="2" xr3:uid="{00000000-0010-0000-3600-000002000000}" name=" " dataDxfId="160"/>
    <tableColumn id="3" xr3:uid="{00000000-0010-0000-3600-000003000000}" name="2007" dataDxfId="159" dataCellStyle="Comma"/>
  </tableColumns>
  <tableStyleInfo name="Indicator Table"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7000000}" name="Voluntary_Heritage_Sector_Employment" displayName="Voluntary_Heritage_Sector_Employment" ref="A132:C138" totalsRowShown="0" headerRowDxfId="158" dataDxfId="157">
  <autoFilter ref="A132:C138" xr:uid="{00000000-0009-0000-0100-000041000000}"/>
  <tableColumns count="3">
    <tableColumn id="1" xr3:uid="{00000000-0010-0000-3700-000001000000}" name="Employment among Heritage Alliance Members England" dataDxfId="156"/>
    <tableColumn id="2" xr3:uid="{00000000-0010-0000-3700-000002000000}" name=" " dataDxfId="155"/>
    <tableColumn id="3" xr3:uid="{00000000-0010-0000-3700-000003000000}" name="2007/08" dataDxfId="154" dataCellStyle="Comma"/>
  </tableColumns>
  <tableStyleInfo name="Indicator Table"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C5790AD-5956-4A94-881E-7EBD785EE867}" name="Table18" displayName="Table18" ref="A47:M407" totalsRowShown="0" headerRowDxfId="120" dataDxfId="119" tableBorderDxfId="118">
  <autoFilter ref="A47:M407" xr:uid="{9A335F22-7D6D-484D-A42D-E1466909FBDF}"/>
  <sortState xmlns:xlrd2="http://schemas.microsoft.com/office/spreadsheetml/2017/richdata2" ref="A48:M407">
    <sortCondition ref="C47:C407"/>
  </sortState>
  <tableColumns count="13">
    <tableColumn id="1" xr3:uid="{62FA9478-72AA-41B1-B9ED-BAA7ECC8E51D}" name="RGNCD" dataDxfId="117"/>
    <tableColumn id="2" xr3:uid="{61BEE6DA-4715-409C-9CBE-25D5FBF7F248}" name="LADCD" dataDxfId="116"/>
    <tableColumn id="3" xr3:uid="{87CA189B-943C-4823-A4C4-9DE2CF3AA4F1}" name="Region" dataDxfId="115"/>
    <tableColumn id="4" xr3:uid="{07DCDD61-6238-4FF1-8A01-DCE1A730F07E}" name="Name of Authority"/>
    <tableColumn id="5" xr3:uid="{83D424F3-32A3-4D6E-94AD-2977D3D77D60}" name="April 2018 _x000a_Total Conservation Service [1]" dataDxfId="114"/>
    <tableColumn id="6" xr3:uid="{2B23B891-972C-46BB-9E2B-77158E4CF8CA}" name="April 2020 _x000a_Total Conservation service (FTE)" dataDxfId="113"/>
    <tableColumn id="7" xr3:uid="{B35BBEEB-3E1C-41C2-880E-2FE40A2F93D5}" name="April 2020_x000a_Change since _x000a_April 2018"/>
    <tableColumn id="9" xr3:uid="{6A604238-5587-49AE-A7C5-F59D7ECE9B42}" name="April 2020 _x000a_HAZ-funded posts_x000a_(FTEs)"/>
    <tableColumn id="8" xr3:uid="{7AA6A343-78AB-4F07-BE4B-E8B6E0BD9B0E}" name="April 2020_x000a_Notes"/>
    <tableColumn id="10" xr3:uid="{D9EDC521-A9AE-42B1-8999-E839DAB65951}" name="October 2020_x000a_Total Conservation service (FTE)" dataDxfId="112"/>
    <tableColumn id="11" xr3:uid="{C15DA811-C95C-4271-9EB6-B74D70925D8A}" name="October 2020_x000a_Change since _x000a_April 2020"/>
    <tableColumn id="12" xr3:uid="{F40A83D9-9D43-4971-A056-AD4B61CC9A9E}" name="October  2020_x000a_Notes"/>
    <tableColumn id="13" xr3:uid="{3A3DCEF3-5916-4EDD-967C-3CF207B3C715}" name="  "/>
  </tableColumns>
  <tableStyleInfo name="Indicator Table" showFirstColumn="0" showLastColumn="0" showRowStripes="0"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168C360-BDB9-45F3-8599-8C3578F6D06B}" name="Table19" displayName="Table19" ref="A444:M804" totalsRowShown="0" headerRowDxfId="111" dataDxfId="110">
  <autoFilter ref="A444:M804" xr:uid="{9EFC85B5-1341-4349-926D-BCB666A5B64A}"/>
  <sortState xmlns:xlrd2="http://schemas.microsoft.com/office/spreadsheetml/2017/richdata2" ref="A445:M804">
    <sortCondition ref="A444:A804"/>
  </sortState>
  <tableColumns count="13">
    <tableColumn id="1" xr3:uid="{8715F3C2-0A4A-4677-9494-CA3EE591FF00}" name="RGNCD" dataDxfId="109"/>
    <tableColumn id="2" xr3:uid="{3848DDF9-C90F-4A34-8635-FFCA021114A9}" name="LADCD" dataDxfId="108"/>
    <tableColumn id="3" xr3:uid="{EFF51FDF-BBB8-4930-8103-F0FCFC1B4BE7}" name="Region"/>
    <tableColumn id="4" xr3:uid="{F03806C6-D760-4581-A4D9-080B1E39A714}" name="Name of Authority"/>
    <tableColumn id="5" xr3:uid="{CFDC1952-A88E-4485-B0EA-31E328017474}" name="April 2018 _x000a_Total Archaeological Service [1]" dataDxfId="107"/>
    <tableColumn id="6" xr3:uid="{9851BF0B-95D1-44C3-B377-472A17D10AF7}" name="April 2020_x000a_Archaeological service total (FTE)" dataDxfId="106"/>
    <tableColumn id="7" xr3:uid="{7C305E9B-F6F5-43E9-9EA1-2CB23226A500}" name="April 2020_x000a_Change since _x000a_April 2018"/>
    <tableColumn id="8" xr3:uid="{358DD2E1-E8C1-44F1-AB21-E8B56AC4F90C}" name="April 2020_x000a_HER posts (FTE)"/>
    <tableColumn id="9" xr3:uid="{D003A7E6-9CBE-4404-8985-B945CDA26827}" name="April 2020 _x000a_Notes"/>
    <tableColumn id="10" xr3:uid="{6E593154-1A8F-4824-AC50-461CE0DBB919}" name="October 2020 _x000a_Archaeological service total (FTE)" dataDxfId="105"/>
    <tableColumn id="11" xr3:uid="{BB16779B-F4F7-4F0E-A16C-AFE6CDEC11A7}" name="October 2020_x000a_Change since _x000a_April 2020"/>
    <tableColumn id="12" xr3:uid="{64757927-527C-4C3A-ABC1-314883AA4D01}" name="October 2020 _x000a_HER posts (FTE)"/>
    <tableColumn id="13" xr3:uid="{01142A91-7496-4663-B16E-3B242E27B35C}" name="October 2020 _x000a_Notes"/>
  </tableColumns>
  <tableStyleInfo name="Indicator Table" showFirstColumn="0" showLastColumn="0" showRowStripes="0"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9000000}" name="Total_Level_2_and_3_learner_starts" displayName="Total_Level_2_and_3_learner_starts" ref="A9:M19" totalsRowShown="0" headerRowDxfId="104" dataDxfId="103">
  <autoFilter ref="A9:M19" xr:uid="{00000000-0009-0000-0100-000036000000}"/>
  <tableColumns count="13">
    <tableColumn id="1" xr3:uid="{00000000-0010-0000-3900-000001000000}" name="England" dataDxfId="102"/>
    <tableColumn id="12" xr3:uid="{00000000-0010-0000-3900-00000C000000}" name=" " dataDxfId="101"/>
    <tableColumn id="2" xr3:uid="{00000000-0010-0000-3900-000002000000}" name="2012" dataDxfId="100" dataCellStyle="Comma"/>
    <tableColumn id="3" xr3:uid="{00000000-0010-0000-3900-000003000000}" name="2013" dataDxfId="99" dataCellStyle="Comma"/>
    <tableColumn id="4" xr3:uid="{00000000-0010-0000-3900-000004000000}" name="2014" dataDxfId="98" dataCellStyle="Comma"/>
    <tableColumn id="5" xr3:uid="{00000000-0010-0000-3900-000005000000}" name="2015" dataDxfId="97" dataCellStyle="Comma"/>
    <tableColumn id="6" xr3:uid="{00000000-0010-0000-3900-000006000000}" name="2016" dataDxfId="96" dataCellStyle="Comma"/>
    <tableColumn id="7" xr3:uid="{00000000-0010-0000-3900-000007000000}" name="2017" dataDxfId="95" dataCellStyle="Comma"/>
    <tableColumn id="8" xr3:uid="{00000000-0010-0000-3900-000008000000}" name="2018" dataDxfId="94" dataCellStyle="Comma"/>
    <tableColumn id="13" xr3:uid="{AE394CD4-C01B-4AC7-99D3-D3592DDED124}" name="2019" dataDxfId="93" dataCellStyle="Comma"/>
    <tableColumn id="9" xr3:uid="{00000000-0010-0000-3900-000009000000}" name="Change _x000a_2012-2019" dataDxfId="92">
      <calculatedColumnFormula>($I10-$C10)/$C10</calculatedColumnFormula>
    </tableColumn>
    <tableColumn id="10" xr3:uid="{00000000-0010-0000-3900-00000A000000}" name="% change _x000a_2018-2019" dataDxfId="91">
      <calculatedColumnFormula>($I10-$H10)/$H10</calculatedColumnFormula>
    </tableColumn>
    <tableColumn id="11" xr3:uid="{00000000-0010-0000-3900-00000B000000}" name="Trend" dataDxfId="90"/>
  </tableColumns>
  <tableStyleInfo name="Indicator Tabl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A000000}" name="HE___Training_schemes_in_the_heritage_sector" displayName="HE___Training_schemes_in_the_heritage_sector" ref="A24:Q26" totalsRowShown="0" headerRowDxfId="89" dataDxfId="88">
  <autoFilter ref="A24:Q26" xr:uid="{00000000-0009-0000-0100-000037000000}"/>
  <tableColumns count="17">
    <tableColumn id="1" xr3:uid="{00000000-0010-0000-3A00-000001000000}" name="England" dataDxfId="87"/>
    <tableColumn id="2" xr3:uid="{00000000-0010-0000-3A00-000002000000}" name=" " dataDxfId="86"/>
    <tableColumn id="3" xr3:uid="{00000000-0010-0000-3A00-000003000000}" name="2006/07" dataDxfId="85"/>
    <tableColumn id="4" xr3:uid="{00000000-0010-0000-3A00-000004000000}" name="2007/08" dataDxfId="84"/>
    <tableColumn id="5" xr3:uid="{00000000-0010-0000-3A00-000005000000}" name="2008/09" dataDxfId="83"/>
    <tableColumn id="6" xr3:uid="{00000000-0010-0000-3A00-000006000000}" name="2009/10" dataDxfId="82"/>
    <tableColumn id="7" xr3:uid="{00000000-0010-0000-3A00-000007000000}" name="2010/11" dataDxfId="81"/>
    <tableColumn id="8" xr3:uid="{00000000-0010-0000-3A00-000008000000}" name="2011/12" dataDxfId="80"/>
    <tableColumn id="9" xr3:uid="{00000000-0010-0000-3A00-000009000000}" name="2012/13" dataDxfId="79"/>
    <tableColumn id="10" xr3:uid="{00000000-0010-0000-3A00-00000A000000}" name="2013/14" dataDxfId="78"/>
    <tableColumn id="11" xr3:uid="{00000000-0010-0000-3A00-00000B000000}" name="2014/15" dataDxfId="77"/>
    <tableColumn id="12" xr3:uid="{00000000-0010-0000-3A00-00000C000000}" name="2015/16" dataDxfId="76"/>
    <tableColumn id="13" xr3:uid="{00000000-0010-0000-3A00-00000D000000}" name="2016/17" dataDxfId="75"/>
    <tableColumn id="14" xr3:uid="{00000000-0010-0000-3A00-00000E000000}" name="2017/18" dataDxfId="74"/>
    <tableColumn id="15" xr3:uid="{00000000-0010-0000-3A00-00000F000000}" name="2018/19" dataDxfId="73"/>
    <tableColumn id="16" xr3:uid="{00000000-0010-0000-3A00-000010000000}" name="2019/20" dataDxfId="72"/>
    <tableColumn id="18" xr3:uid="{CBB1A1B0-6E4B-4908-9590-7E5A5E3CB67B}" name="2020/21" dataDxfId="71"/>
  </tableColumns>
  <tableStyleInfo name="Indicator Tabl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B000000}" name="HLF___Training_bursary_scheme" displayName="HLF___Training_bursary_scheme" ref="A34:L43" totalsRowShown="0" headerRowDxfId="70" dataDxfId="69">
  <autoFilter ref="A34:L43" xr:uid="{00000000-0009-0000-0100-000038000000}"/>
  <tableColumns count="12">
    <tableColumn id="1" xr3:uid="{00000000-0010-0000-3B00-000001000000}" name="Lead Organisation" dataDxfId="68"/>
    <tableColumn id="2" xr3:uid="{00000000-0010-0000-3B00-000002000000}" name="Skills" dataDxfId="67"/>
    <tableColumn id="3" xr3:uid="{00000000-0010-0000-3B00-000003000000}" name="Geographical Coverage" dataDxfId="66"/>
    <tableColumn id="4" xr3:uid="{00000000-0010-0000-3B00-000004000000}" name="No. of Work-based Placements to be Delivered (2014)" dataDxfId="65" dataCellStyle="Comma"/>
    <tableColumn id="5" xr3:uid="{00000000-0010-0000-3B00-000005000000}" name="No. of Starters to March 2014" dataDxfId="64" dataCellStyle="Comma"/>
    <tableColumn id="6" xr3:uid="{00000000-0010-0000-3B00-000006000000}" name="No. of Completers to March 2014" dataDxfId="63" dataCellStyle="Comma"/>
    <tableColumn id="7" xr3:uid="{00000000-0010-0000-3B00-000007000000}" name="No. of Work-based Placements to be Delivered (2015)" dataDxfId="62" dataCellStyle="Comma"/>
    <tableColumn id="8" xr3:uid="{00000000-0010-0000-3B00-000008000000}" name="No. of Starters to March 2015" dataDxfId="61" dataCellStyle="Comma"/>
    <tableColumn id="9" xr3:uid="{00000000-0010-0000-3B00-000009000000}" name="No. of Completers to March 2015" dataDxfId="60" dataCellStyle="Comma"/>
    <tableColumn id="10" xr3:uid="{00000000-0010-0000-3B00-00000A000000}" name="No. of Work-based Placements to be Delivered (2016)" dataDxfId="59" dataCellStyle="Comma"/>
    <tableColumn id="11" xr3:uid="{00000000-0010-0000-3B00-00000B000000}" name="No. of Starters to March 2016" dataDxfId="58" dataCellStyle="Comma"/>
    <tableColumn id="12" xr3:uid="{00000000-0010-0000-3B00-00000C000000}" name="No. of Completers to March 2016" dataDxfId="57" dataCellStyle="Comma"/>
  </tableColumns>
  <tableStyleInfo name="Indicator Table"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C000000}" name="HLF___Skills_4_the_Future_programme_grantees___2010_awards" displayName="HLF___Skills_4_the_Future_programme_grantees___2010_awards" ref="A79:O95" totalsRowShown="0" headerRowDxfId="56" dataDxfId="55" tableBorderDxfId="54">
  <autoFilter ref="A79:O95" xr:uid="{00000000-0009-0000-0100-000039000000}"/>
  <tableColumns count="15">
    <tableColumn id="1" xr3:uid="{00000000-0010-0000-3C00-000001000000}" name="Lead Organisation" dataDxfId="53"/>
    <tableColumn id="2" xr3:uid="{00000000-0010-0000-3C00-000002000000}" name="Skills" dataDxfId="52"/>
    <tableColumn id="3" xr3:uid="{00000000-0010-0000-3C00-000003000000}" name="Geographical Coverage" dataDxfId="51"/>
    <tableColumn id="4" xr3:uid="{00000000-0010-0000-3C00-000004000000}" name="No. of Work-based Placements to be Delivered (2014)" dataDxfId="50" dataCellStyle="Comma"/>
    <tableColumn id="5" xr3:uid="{00000000-0010-0000-3C00-000005000000}" name="No. of Starters to March 2014" dataDxfId="49" dataCellStyle="Comma"/>
    <tableColumn id="6" xr3:uid="{00000000-0010-0000-3C00-000006000000}" name="No. of Completers to March 2014" dataDxfId="48" dataCellStyle="Comma"/>
    <tableColumn id="7" xr3:uid="{00000000-0010-0000-3C00-000007000000}" name="No. of Work-based Placements to be Delivered (2015)" dataDxfId="47" dataCellStyle="Comma"/>
    <tableColumn id="8" xr3:uid="{00000000-0010-0000-3C00-000008000000}" name="No. of Starters to March 2015" dataDxfId="46" dataCellStyle="Comma"/>
    <tableColumn id="9" xr3:uid="{00000000-0010-0000-3C00-000009000000}" name="No. of Completers to March 2015" dataDxfId="45" dataCellStyle="Comma"/>
    <tableColumn id="10" xr3:uid="{00000000-0010-0000-3C00-00000A000000}" name="No. of Work-based Placements to be Delivered (2016)" dataDxfId="44" dataCellStyle="Comma"/>
    <tableColumn id="11" xr3:uid="{00000000-0010-0000-3C00-00000B000000}" name="No. of Starters to March 2016" dataDxfId="43" dataCellStyle="Comma"/>
    <tableColumn id="12" xr3:uid="{00000000-0010-0000-3C00-00000C000000}" name="No. of Completers to March 2016" dataDxfId="42" dataCellStyle="Comma"/>
    <tableColumn id="13" xr3:uid="{00000000-0010-0000-3C00-00000D000000}" name="No. of Work-based Placements to be Delivered (2017)" dataDxfId="41" dataCellStyle="Comma"/>
    <tableColumn id="14" xr3:uid="{00000000-0010-0000-3C00-00000E000000}" name="No. of Starters to March 2017" dataDxfId="40" dataCellStyle="Comma"/>
    <tableColumn id="15" xr3:uid="{00000000-0010-0000-3C00-00000F000000}" name="No. of Completers to March 2017" dataDxfId="39" dataCellStyle="Comma"/>
  </tableColumns>
  <tableStyleInfo name="Indicator Table"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83B1E9-43E3-4A58-B9BB-99B7A08D9FC1}" name="HLF___Skills_4_the_Future_programme_grantees___2018_awards_118" displayName="HLF___Skills_4_the_Future_programme_grantees___2018_awards_118" ref="A54:L58" totalsRowShown="0" headerRowDxfId="38" dataDxfId="37" tableBorderDxfId="36">
  <autoFilter ref="A54:L58" xr:uid="{4783B1E9-43E3-4A58-B9BB-99B7A08D9FC1}"/>
  <tableColumns count="12">
    <tableColumn id="1" xr3:uid="{769EA58D-C99F-4175-ACD5-86AADCB3A8F6}" name="Lead Organisation" dataDxfId="35"/>
    <tableColumn id="2" xr3:uid="{4D2E7707-83A4-4C0C-9421-663F47850C91}" name="Skills" dataDxfId="34"/>
    <tableColumn id="3" xr3:uid="{FB68A557-2030-4EBD-AE80-BC0399BC29D7}" name="Geographical Coverage" dataDxfId="33"/>
    <tableColumn id="4" xr3:uid="{C0599C72-59E0-404C-96E2-43838BB253FE}" name="No. of Work-based Placements to be Delivered (2018)" dataDxfId="32" dataCellStyle="Comma"/>
    <tableColumn id="5" xr3:uid="{D133B52A-24BD-491A-9A67-290F4A091941}" name="No. of Starters to March 2018" dataDxfId="31" dataCellStyle="Comma"/>
    <tableColumn id="6" xr3:uid="{6183ED32-86E5-4B5E-AFA9-D42485E32E70}" name="No. of Completers to March 2018" dataDxfId="30" dataCellStyle="Comma"/>
    <tableColumn id="7" xr3:uid="{2CB898DE-89AC-4114-9060-3AFA73DAE0EA}" name="No. of Work-based Placements to be Delivered (2019)" dataDxfId="29" dataCellStyle="Comma"/>
    <tableColumn id="8" xr3:uid="{04B9AB5F-C0DE-4CD5-A0AE-5F44A04162C9}" name="No. of Starters to March 2019" dataDxfId="28" dataCellStyle="Comma"/>
    <tableColumn id="9" xr3:uid="{BB648E70-B8FB-4AA5-9BB7-16A5DF5498BC}" name="No. of Completers to March 2019" dataDxfId="27" dataCellStyle="Comma"/>
    <tableColumn id="10" xr3:uid="{7CCC292B-2455-413E-8055-1812F642C3F7}" name="No. of Work-based Placements to be Delivered (2020)" dataDxfId="26" dataCellStyle="Comma"/>
    <tableColumn id="11" xr3:uid="{A04F9E04-7B1A-4602-8248-0630DF8AECF8}" name="No. of Starters to March 2020" dataDxfId="25" dataCellStyle="Comma"/>
    <tableColumn id="12" xr3:uid="{05BFA2E0-DC49-4CB4-BA2D-52EE56DB0962}" name="No. of Completers to March 2020" dataDxfId="24" dataCellStyle="Comma"/>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58BB940-B218-4338-83F5-AEFA9B199074}" name="NLHF_Investment_by_Type" displayName="NLHF_Investment_by_Type" ref="B13:H20" totalsRowShown="0" headerRowDxfId="995" dataDxfId="994">
  <autoFilter ref="B13:H20" xr:uid="{5CD1CCF2-0E3B-479F-BF50-59ADE8A7E9E2}"/>
  <tableColumns count="7">
    <tableColumn id="1" xr3:uid="{7D0AA052-0B69-44B8-B69D-10E38C9F8BE2}" name="Grant type" dataDxfId="993"/>
    <tableColumn id="2" xr3:uid="{2D6EF868-6075-438D-A90F-BF812F2CE9F8}" name="Value (£)" dataDxfId="992" dataCellStyle="Currency"/>
    <tableColumn id="3" xr3:uid="{0C6C5EF0-4BB9-4A0F-BCC8-D02AAE16CD12}" name="% of  spend" dataDxfId="991"/>
    <tableColumn id="4" xr3:uid="{EF1FFE92-62F0-468D-B126-394565BDA313}" name="No. of projects funded" dataDxfId="990" dataCellStyle="Comma"/>
    <tableColumn id="5" xr3:uid="{F38C016E-E99C-47DE-9CC2-A9C90E61B6F0}" name="% projects _x000a_funded" dataDxfId="989"/>
    <tableColumn id="6" xr3:uid="{BE0244EF-57D6-48A8-BBF6-72A3BB31E416}" name="Applications " dataDxfId="988" dataCellStyle="Comma"/>
    <tableColumn id="7" xr3:uid="{14F5D5CA-AC41-4B06-A0BD-624C6C98975C}" name="Success rate" dataDxfId="987"/>
  </tableColumns>
  <tableStyleInfo name="Indicator Table"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4FF3881-D30D-4901-8EE2-FD1F4CF4BAF8}" name="HLF___Skills_4_the_Future_programme_grantees___2013__14_awards21" displayName="HLF___Skills_4_the_Future_programme_grantees___2013__14_awards21" ref="A64:U75" totalsRowShown="0" headerRowDxfId="23" dataDxfId="22" tableBorderDxfId="21">
  <autoFilter ref="A64:U75" xr:uid="{94FF3881-D30D-4901-8EE2-FD1F4CF4BAF8}"/>
  <tableColumns count="21">
    <tableColumn id="1" xr3:uid="{E8308D3B-5B26-44A6-BDC0-311187A9C701}" name="Lead Organisation" dataDxfId="20"/>
    <tableColumn id="2" xr3:uid="{D2FA9E7D-C2F5-439E-8689-35D3C7AFD3E9}" name="Skills" dataDxfId="19"/>
    <tableColumn id="3" xr3:uid="{AE6506A0-AE80-4E3B-B5BC-9D168B041553}" name="Geographical Coverage" dataDxfId="18"/>
    <tableColumn id="4" xr3:uid="{8582D92D-741E-43D0-946E-38CE2650AF98}" name=" " dataDxfId="17" dataCellStyle="Comma"/>
    <tableColumn id="5" xr3:uid="{FFA42AEE-4480-4543-9241-CAB6F5DC0275}" name="  " dataDxfId="16" dataCellStyle="Comma"/>
    <tableColumn id="6" xr3:uid="{E62441F3-A209-4113-9306-7ABB60F78A1F}" name="   " dataDxfId="15" dataCellStyle="Comma"/>
    <tableColumn id="7" xr3:uid="{FB5AB612-6097-46EA-A3E3-19D5A84513AD}" name="No. of Work-based Placements to be Delivered (2015)" dataDxfId="14" dataCellStyle="Comma"/>
    <tableColumn id="8" xr3:uid="{C39C874F-4F6C-49A0-A1FA-522D29CE42DD}" name="No. of Starters to March 2015" dataDxfId="13" dataCellStyle="Comma"/>
    <tableColumn id="9" xr3:uid="{4D5458D7-BAFF-4336-A9BB-5D06C60305EC}" name="No. of Completers to March 2015" dataDxfId="12" dataCellStyle="Comma"/>
    <tableColumn id="10" xr3:uid="{EEC149A3-5ED7-4FE6-8C92-650D40BC32B8}" name="No. of Work-based Placements to be Delivered (2016)" dataDxfId="11" dataCellStyle="Comma"/>
    <tableColumn id="11" xr3:uid="{6DB4E0D7-D043-46E0-B154-2D6B3536FB8F}" name="No. of Starters to March 2016" dataDxfId="10" dataCellStyle="Comma"/>
    <tableColumn id="12" xr3:uid="{E9CE0451-685E-4E6A-A8C0-C70BAAFA7561}" name="No. of Completers to March 2016" dataDxfId="9" dataCellStyle="Comma"/>
    <tableColumn id="13" xr3:uid="{111413DB-2AF2-4A67-85AA-97101494C6A2}" name="No. of Work-based Placements to be Delivered (2017)" dataDxfId="8" dataCellStyle="Comma"/>
    <tableColumn id="14" xr3:uid="{58033EB7-6CA8-45FC-B7E2-7389432D538D}" name="No. of Starters to March 2017" dataDxfId="7" dataCellStyle="Comma"/>
    <tableColumn id="15" xr3:uid="{78D91D66-520C-448D-9510-5BFE8BA17DE9}" name="No. of Completers to March 2017" dataDxfId="6" dataCellStyle="Comma"/>
    <tableColumn id="16" xr3:uid="{CCB9AE4F-BD86-409C-AD02-06B13910DA61}" name="No. of Work-based Placements to be Delivered (2018)" dataDxfId="5" dataCellStyle="Comma"/>
    <tableColumn id="17" xr3:uid="{D6137A78-4456-4CA6-96A5-F6479899B6F0}" name="No. of Starters to March 2018" dataDxfId="4" dataCellStyle="Comma"/>
    <tableColumn id="18" xr3:uid="{9E10BC1D-6934-47A8-8D01-BFF903C5DB10}" name="No. of Completers to March 2018" dataDxfId="3" dataCellStyle="Comma"/>
    <tableColumn id="19" xr3:uid="{F7AB4A8C-6118-4463-A848-1FE637B08A6F}" name="No. of Work-based Placements to be Delivered (2019)" dataDxfId="2" dataCellStyle="Comma"/>
    <tableColumn id="20" xr3:uid="{D7DE096C-783E-4942-920F-EF03357F8D3E}" name="No. of Starters to March 2019" dataDxfId="1" dataCellStyle="Comma"/>
    <tableColumn id="21" xr3:uid="{38B77ABC-F41C-409F-8018-5713E4C4BE89}" name="No. of Completers to March 2019" dataDxfId="0" dataCellStyle="Comma"/>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49E849-A7A7-4404-97CB-8BD90F5697DA}" name="NLHF_Investment_by_Region" displayName="NLHF_Investment_by_Region" ref="B6:J10" totalsRowShown="0" headerRowDxfId="986" dataDxfId="985">
  <autoFilter ref="B6:J10" xr:uid="{A72D03E8-356C-4BCF-BF51-7B92A7418E33}"/>
  <tableColumns count="9">
    <tableColumn id="1" xr3:uid="{98AFF232-AF02-4B0E-8392-A8DC6E618175}" name="Area" dataDxfId="984"/>
    <tableColumn id="2" xr3:uid="{8ADB161D-9F25-4207-8CC4-2109D178C8AB}" name="Number of applications" dataDxfId="983" dataCellStyle="Comma"/>
    <tableColumn id="3" xr3:uid="{4BB8CAA5-A83F-4B76-B81D-E449D265BD38}" name="Total grant requested" dataDxfId="982" dataCellStyle="Currency"/>
    <tableColumn id="4" xr3:uid="{82D82C54-91BA-4284-9322-8CA57F0E31F3}" name="No. of projects funded" dataDxfId="981" dataCellStyle="Comma"/>
    <tableColumn id="5" xr3:uid="{81B0E4A9-99FA-4EE0-9C2C-74BD9789F264}" name="% projects _x000a_funded" dataDxfId="980"/>
    <tableColumn id="6" xr3:uid="{54E781CE-1CF7-45AB-BEF1-9180AE6FBF49}" name="Total grant awarded" dataDxfId="979" dataCellStyle="Currency"/>
    <tableColumn id="7" xr3:uid="{019513D5-FA76-404F-9B9A-95E5CD32F926}" name="% total grant awarded" dataDxfId="978"/>
    <tableColumn id="8" xr3:uid="{2BBCC990-914F-4752-9D9A-E717D1F78338}" name="Per capita spend" dataDxfId="977" dataCellStyle="Currency"/>
    <tableColumn id="9" xr3:uid="{CA46DDAB-937C-45EC-AB5D-45FD68E425BE}" name="Success rate: funded projects/ applications" dataDxfId="976"/>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81584A-319B-4756-A85E-DF59C7EA5380}" name="HE___Income_and_grant__in__aid" displayName="HE___Income_and_grant__in__aid" ref="A7:AE16" totalsRowShown="0" headerRowDxfId="975" dataDxfId="974">
  <autoFilter ref="A7:AE16" xr:uid="{00000000-0009-0000-0100-000008000000}"/>
  <tableColumns count="31">
    <tableColumn id="1" xr3:uid="{DF172BDC-6E0D-4965-A2B3-7026D063BC5B}" name="Category" dataDxfId="973"/>
    <tableColumn id="2" xr3:uid="{0DE4477F-C10A-4587-854A-E775B97BE51A}" name="Subcategory" dataDxfId="972"/>
    <tableColumn id="3" xr3:uid="{E76E423B-830E-4E6A-9F1A-E5D4262FC3DB}" name="1994/95" dataDxfId="971"/>
    <tableColumn id="4" xr3:uid="{485D0333-182D-4A68-B4D7-84500E5B7B7D}" name="1995/96" dataDxfId="970"/>
    <tableColumn id="5" xr3:uid="{3B0184EC-A211-4368-BEE1-4DA7A15F7972}" name="1996/97" dataDxfId="969"/>
    <tableColumn id="6" xr3:uid="{2BED91F4-15D4-446B-9F40-6D2349A18527}" name="1997/98" dataDxfId="968"/>
    <tableColumn id="7" xr3:uid="{3E334020-23D3-4A5B-9801-ED9E65ADCC3A}" name="1998/99" dataDxfId="967"/>
    <tableColumn id="8" xr3:uid="{FE1EEE4B-21CA-4B49-8A7E-8526F0B6C63E}" name="1999/00" dataDxfId="966"/>
    <tableColumn id="9" xr3:uid="{911D8351-92B6-445F-8693-48C2753ED118}" name="2000/01" dataDxfId="965"/>
    <tableColumn id="10" xr3:uid="{49B773F2-59E4-4FBD-84D8-B6959BD56C63}" name="2001/02" dataDxfId="964"/>
    <tableColumn id="11" xr3:uid="{F462D989-DB0A-47C4-85D9-D5A87AFCBEAC}" name="2002/03" dataDxfId="963"/>
    <tableColumn id="12" xr3:uid="{D9CD1F8F-CAC0-45D2-895A-110C480521D0}" name="2003/04" dataDxfId="962"/>
    <tableColumn id="13" xr3:uid="{C1E069A0-5700-42B3-918E-D3AEC1EA9797}" name="2004/05" dataDxfId="961"/>
    <tableColumn id="14" xr3:uid="{94CDB457-ADBF-414B-9AC4-2B30372F9820}" name="2005/06" dataDxfId="960"/>
    <tableColumn id="15" xr3:uid="{B6C9250E-82B6-49F9-A78A-C1CA2FA0FC84}" name="2006/07" dataDxfId="959"/>
    <tableColumn id="16" xr3:uid="{A245C6F8-E08A-454C-BDFA-14AB9C4F2410}" name="2007/08" dataDxfId="958"/>
    <tableColumn id="17" xr3:uid="{B32DD1FA-9CF9-454C-AADF-DAA9A1B29A86}" name="2008/09" dataDxfId="957"/>
    <tableColumn id="18" xr3:uid="{C2A411CF-1279-4DA0-9314-18F2140146DF}" name="2009/10" dataDxfId="956"/>
    <tableColumn id="19" xr3:uid="{368DD9F4-3922-4BC9-B6F6-42FEB6DADF5E}" name="2010/11" dataDxfId="955"/>
    <tableColumn id="20" xr3:uid="{941B8363-89D0-4683-BC5C-73061F577145}" name="2011/12" dataDxfId="954"/>
    <tableColumn id="21" xr3:uid="{10067785-A4D8-45D9-ACA2-2BD0F18394C8}" name="2012/13" dataDxfId="953"/>
    <tableColumn id="22" xr3:uid="{705EC079-54B0-49E4-A784-BF39AE08F137}" name="2013/14" dataDxfId="952"/>
    <tableColumn id="23" xr3:uid="{DF8769FD-DE68-4E8C-85D4-44EC534C2371}" name="2014/15" dataDxfId="951"/>
    <tableColumn id="24" xr3:uid="{A5CB1C0A-FDE7-46C5-8B88-665DB6E2A356}" name="2015/16 [2]" dataDxfId="950"/>
    <tableColumn id="25" xr3:uid="{11331A6D-0330-462C-A0C3-9459ACE12008}" name="2016/17" dataDxfId="949"/>
    <tableColumn id="26" xr3:uid="{FD6B63EE-B058-4947-8ABD-29C3EA89B02C}" name="2017/18" dataDxfId="948"/>
    <tableColumn id="27" xr3:uid="{68B10A33-48A1-4351-B6DE-3A912709653B}" name="2018/19" dataDxfId="947"/>
    <tableColumn id="30" xr3:uid="{308879D2-3A77-4D2B-81E9-81D128F8B525}" name="2019/20" dataDxfId="946" dataCellStyle="Comma"/>
    <tableColumn id="31" xr3:uid="{8E05042F-346A-448D-8D84-49868EE94051}" name="2020/21 [3]" dataDxfId="945"/>
    <tableColumn id="28" xr3:uid="{B53C9B52-8B3F-4D55-A802-45561ECFBA18}" name="% change _x000a_2002/03 to 2020/21" dataDxfId="944">
      <calculatedColumnFormula>(HE___Income_and_grant__in__aid[[#This Row],[2020/21 '[3']]]-HE___Income_and_grant__in__aid[[#This Row],[2002/03]])/HE___Income_and_grant__in__aid[[#This Row],[2002/03]]</calculatedColumnFormula>
    </tableColumn>
    <tableColumn id="29" xr3:uid="{99478EF1-3416-4685-8D7D-EEB7947520C2}" name="% change _x000a_2019/20 to 2020/21" dataDxfId="943">
      <calculatedColumnFormula>(HE___Income_and_grant__in__aid[[#This Row],[2020/21 '[3']]]-HE___Income_and_grant__in__aid[[#This Row],[2019/20]])/HE___Income_and_grant__in__aid[[#This Row],[2019/20]]</calculatedColumnFormula>
    </tableColumn>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table" Target="../tables/table41.xml"/><Relationship Id="rId4" Type="http://schemas.openxmlformats.org/officeDocument/2006/relationships/table" Target="../tables/table44.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table" Target="../tables/table46.xml"/><Relationship Id="rId7" Type="http://schemas.openxmlformats.org/officeDocument/2006/relationships/table" Target="../tables/table50.xml"/><Relationship Id="rId2" Type="http://schemas.openxmlformats.org/officeDocument/2006/relationships/table" Target="../tables/table45.xml"/><Relationship Id="rId1" Type="http://schemas.openxmlformats.org/officeDocument/2006/relationships/printerSettings" Target="../printerSettings/printerSettings8.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 Id="rId9" Type="http://schemas.openxmlformats.org/officeDocument/2006/relationships/table" Target="../tables/table52.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table" Target="../tables/table53.xml"/><Relationship Id="rId1" Type="http://schemas.openxmlformats.org/officeDocument/2006/relationships/printerSettings" Target="../printerSettings/printerSettings9.bin"/><Relationship Id="rId6" Type="http://schemas.openxmlformats.org/officeDocument/2006/relationships/table" Target="../tables/table57.xml"/><Relationship Id="rId11" Type="http://schemas.openxmlformats.org/officeDocument/2006/relationships/table" Target="../tables/table62.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13.xml.rels><?xml version="1.0" encoding="UTF-8" standalone="yes"?>
<Relationships xmlns="http://schemas.openxmlformats.org/package/2006/relationships"><Relationship Id="rId3" Type="http://schemas.openxmlformats.org/officeDocument/2006/relationships/hyperlink" Target="https://historicengland.org.uk/images-books/publications/la-staff-resources-2020/report-local-authority-staff-resources-2020/" TargetMode="External"/><Relationship Id="rId7" Type="http://schemas.openxmlformats.org/officeDocument/2006/relationships/table" Target="../tables/table64.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63.xml"/><Relationship Id="rId5" Type="http://schemas.openxmlformats.org/officeDocument/2006/relationships/drawing" Target="../drawings/drawing3.xml"/><Relationship Id="rId4"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6.xml"/><Relationship Id="rId7" Type="http://schemas.openxmlformats.org/officeDocument/2006/relationships/table" Target="../tables/table70.xml"/><Relationship Id="rId2" Type="http://schemas.openxmlformats.org/officeDocument/2006/relationships/table" Target="../tables/table65.xml"/><Relationship Id="rId1" Type="http://schemas.openxmlformats.org/officeDocument/2006/relationships/printerSettings" Target="../printerSettings/printerSettings11.bin"/><Relationship Id="rId6" Type="http://schemas.openxmlformats.org/officeDocument/2006/relationships/table" Target="../tables/table69.xml"/><Relationship Id="rId5" Type="http://schemas.openxmlformats.org/officeDocument/2006/relationships/table" Target="../tables/table68.xml"/><Relationship Id="rId4" Type="http://schemas.openxmlformats.org/officeDocument/2006/relationships/table" Target="../tables/table6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1.xml"/><Relationship Id="rId13" Type="http://schemas.openxmlformats.org/officeDocument/2006/relationships/table" Target="../tables/table26.xml"/><Relationship Id="rId18" Type="http://schemas.openxmlformats.org/officeDocument/2006/relationships/table" Target="../tables/table31.xml"/><Relationship Id="rId3" Type="http://schemas.openxmlformats.org/officeDocument/2006/relationships/table" Target="../tables/table16.xml"/><Relationship Id="rId7" Type="http://schemas.openxmlformats.org/officeDocument/2006/relationships/table" Target="../tables/table20.xml"/><Relationship Id="rId12" Type="http://schemas.openxmlformats.org/officeDocument/2006/relationships/table" Target="../tables/table25.xml"/><Relationship Id="rId17" Type="http://schemas.openxmlformats.org/officeDocument/2006/relationships/table" Target="../tables/table30.xml"/><Relationship Id="rId2" Type="http://schemas.openxmlformats.org/officeDocument/2006/relationships/table" Target="../tables/table15.xml"/><Relationship Id="rId16" Type="http://schemas.openxmlformats.org/officeDocument/2006/relationships/table" Target="../tables/table29.xml"/><Relationship Id="rId1" Type="http://schemas.openxmlformats.org/officeDocument/2006/relationships/printerSettings" Target="../printerSettings/printerSettings7.bin"/><Relationship Id="rId6" Type="http://schemas.openxmlformats.org/officeDocument/2006/relationships/table" Target="../tables/table19.xml"/><Relationship Id="rId11" Type="http://schemas.openxmlformats.org/officeDocument/2006/relationships/table" Target="../tables/table24.xml"/><Relationship Id="rId5" Type="http://schemas.openxmlformats.org/officeDocument/2006/relationships/table" Target="../tables/table18.xml"/><Relationship Id="rId15" Type="http://schemas.openxmlformats.org/officeDocument/2006/relationships/table" Target="../tables/table28.xml"/><Relationship Id="rId10" Type="http://schemas.openxmlformats.org/officeDocument/2006/relationships/table" Target="../tables/table23.xml"/><Relationship Id="rId19" Type="http://schemas.openxmlformats.org/officeDocument/2006/relationships/table" Target="../tables/table32.xml"/><Relationship Id="rId4" Type="http://schemas.openxmlformats.org/officeDocument/2006/relationships/table" Target="../tables/table17.xml"/><Relationship Id="rId9" Type="http://schemas.openxmlformats.org/officeDocument/2006/relationships/table" Target="../tables/table22.xml"/><Relationship Id="rId14"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table" Target="../tables/table33.xml"/><Relationship Id="rId4" Type="http://schemas.openxmlformats.org/officeDocument/2006/relationships/table" Target="../tables/table3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table" Target="../tables/table37.xml"/><Relationship Id="rId4"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39997558519241921"/>
  </sheetPr>
  <dimension ref="A1:Q49"/>
  <sheetViews>
    <sheetView showGridLines="0" tabSelected="1" zoomScaleNormal="100" workbookViewId="0"/>
  </sheetViews>
  <sheetFormatPr defaultRowHeight="15" x14ac:dyDescent="0.25"/>
  <cols>
    <col min="2" max="2" width="3.140625" customWidth="1"/>
    <col min="3" max="12" width="10.7109375" customWidth="1"/>
    <col min="13" max="13" width="3.140625" customWidth="1"/>
  </cols>
  <sheetData>
    <row r="1" spans="1:17" ht="15" customHeight="1" thickBot="1" x14ac:dyDescent="0.3"/>
    <row r="2" spans="1:17" ht="18" customHeight="1" x14ac:dyDescent="0.25">
      <c r="B2" s="48"/>
      <c r="C2" s="49"/>
      <c r="D2" s="49"/>
      <c r="E2" s="49"/>
      <c r="F2" s="49"/>
      <c r="G2" s="49"/>
      <c r="H2" s="49"/>
      <c r="I2" s="49"/>
      <c r="J2" s="49"/>
      <c r="K2" s="49"/>
      <c r="L2" s="49"/>
      <c r="M2" s="50"/>
    </row>
    <row r="3" spans="1:17" s="21" customFormat="1" ht="33" customHeight="1" x14ac:dyDescent="0.5">
      <c r="A3" s="51"/>
      <c r="B3" s="52"/>
      <c r="C3" s="413" t="s">
        <v>0</v>
      </c>
      <c r="D3" s="413"/>
      <c r="E3" s="413"/>
      <c r="F3" s="413"/>
      <c r="G3" s="413"/>
      <c r="H3" s="413"/>
      <c r="I3" s="413"/>
      <c r="J3" s="413"/>
      <c r="K3" s="413"/>
      <c r="L3" s="413"/>
      <c r="M3" s="53"/>
      <c r="N3" s="54"/>
      <c r="O3" s="51"/>
      <c r="P3" s="51"/>
      <c r="Q3" s="51"/>
    </row>
    <row r="4" spans="1:17" s="21" customFormat="1" ht="61.5" x14ac:dyDescent="0.5">
      <c r="A4" s="51"/>
      <c r="B4" s="52"/>
      <c r="C4" s="412" t="s">
        <v>1</v>
      </c>
      <c r="D4" s="412"/>
      <c r="E4" s="412"/>
      <c r="F4" s="412"/>
      <c r="G4" s="412"/>
      <c r="H4" s="412"/>
      <c r="I4" s="412"/>
      <c r="J4" s="412"/>
      <c r="K4" s="412"/>
      <c r="L4" s="412"/>
      <c r="M4" s="55"/>
      <c r="N4" s="54"/>
      <c r="O4" s="51"/>
      <c r="P4" s="51"/>
      <c r="Q4" s="51"/>
    </row>
    <row r="5" spans="1:17" ht="7.9" customHeight="1" x14ac:dyDescent="0.25">
      <c r="B5" s="46"/>
      <c r="M5" s="47"/>
    </row>
    <row r="6" spans="1:17" s="11" customFormat="1" ht="41.45" customHeight="1" x14ac:dyDescent="0.25">
      <c r="B6" s="56"/>
      <c r="C6" s="411" t="s">
        <v>2</v>
      </c>
      <c r="D6" s="411"/>
      <c r="E6" s="411"/>
      <c r="F6" s="411"/>
      <c r="G6" s="411"/>
      <c r="H6" s="411"/>
      <c r="I6" s="411"/>
      <c r="J6" s="411"/>
      <c r="K6" s="411"/>
      <c r="L6" s="411"/>
      <c r="M6" s="57"/>
    </row>
    <row r="7" spans="1:17" s="11" customFormat="1" ht="7.9" customHeight="1" x14ac:dyDescent="0.25">
      <c r="B7" s="56"/>
      <c r="C7" s="171"/>
      <c r="D7" s="171"/>
      <c r="E7" s="171"/>
      <c r="F7" s="171"/>
      <c r="G7" s="171"/>
      <c r="H7" s="171"/>
      <c r="I7" s="171"/>
      <c r="J7" s="171"/>
      <c r="K7" s="171"/>
      <c r="L7" s="171"/>
      <c r="M7" s="57"/>
    </row>
    <row r="8" spans="1:17" s="20" customFormat="1" ht="18" customHeight="1" x14ac:dyDescent="0.3">
      <c r="A8" s="58"/>
      <c r="B8" s="59"/>
      <c r="C8" s="60" t="s">
        <v>3</v>
      </c>
      <c r="D8" s="60"/>
      <c r="E8" s="58"/>
      <c r="F8" s="58"/>
      <c r="G8" s="58"/>
      <c r="H8" s="58"/>
      <c r="I8" s="58"/>
      <c r="J8" s="58"/>
      <c r="K8" s="58"/>
      <c r="L8" s="58"/>
      <c r="M8" s="61"/>
      <c r="N8" s="58"/>
      <c r="O8" s="58"/>
      <c r="P8" s="62"/>
      <c r="Q8" s="62"/>
    </row>
    <row r="9" spans="1:17" ht="18" customHeight="1" x14ac:dyDescent="0.25">
      <c r="B9" s="46"/>
      <c r="C9" s="63" t="s">
        <v>4</v>
      </c>
      <c r="D9" s="63"/>
      <c r="M9" s="47"/>
    </row>
    <row r="10" spans="1:17" ht="18" customHeight="1" x14ac:dyDescent="0.25">
      <c r="B10" s="46"/>
      <c r="C10" s="63"/>
      <c r="D10" s="63"/>
      <c r="M10" s="47"/>
    </row>
    <row r="11" spans="1:17" ht="18" customHeight="1" x14ac:dyDescent="0.25">
      <c r="B11" s="46"/>
      <c r="C11" s="63" t="s">
        <v>5</v>
      </c>
      <c r="D11" s="63"/>
      <c r="M11" s="47"/>
    </row>
    <row r="12" spans="1:17" ht="18" customHeight="1" x14ac:dyDescent="0.25">
      <c r="B12" s="46"/>
      <c r="C12" s="63"/>
      <c r="D12" s="63"/>
      <c r="M12" s="47"/>
    </row>
    <row r="13" spans="1:17" ht="18" customHeight="1" x14ac:dyDescent="0.25">
      <c r="B13" s="46"/>
      <c r="C13" s="63" t="s">
        <v>6</v>
      </c>
      <c r="D13" s="63"/>
      <c r="M13" s="47"/>
    </row>
    <row r="14" spans="1:17" ht="18" customHeight="1" x14ac:dyDescent="0.25">
      <c r="B14" s="46"/>
      <c r="C14" s="63"/>
      <c r="D14" s="63"/>
      <c r="M14" s="47"/>
    </row>
    <row r="15" spans="1:17" ht="18" customHeight="1" x14ac:dyDescent="0.25">
      <c r="B15" s="46"/>
      <c r="C15" s="63" t="s">
        <v>7</v>
      </c>
      <c r="D15" s="63"/>
      <c r="M15" s="47"/>
    </row>
    <row r="16" spans="1:17" ht="18" customHeight="1" x14ac:dyDescent="0.25">
      <c r="B16" s="46"/>
      <c r="C16" s="63"/>
      <c r="D16" s="63"/>
      <c r="M16" s="47"/>
    </row>
    <row r="17" spans="2:13" ht="18" customHeight="1" x14ac:dyDescent="0.25">
      <c r="B17" s="46"/>
      <c r="C17" s="63" t="s">
        <v>8</v>
      </c>
      <c r="D17" s="63"/>
      <c r="M17" s="47"/>
    </row>
    <row r="18" spans="2:13" ht="18" customHeight="1" x14ac:dyDescent="0.25">
      <c r="B18" s="46"/>
      <c r="C18" s="63"/>
      <c r="D18" s="63"/>
      <c r="M18" s="47"/>
    </row>
    <row r="19" spans="2:13" ht="18" customHeight="1" x14ac:dyDescent="0.25">
      <c r="B19" s="46"/>
      <c r="C19" s="63" t="s">
        <v>9</v>
      </c>
      <c r="D19" s="63"/>
      <c r="M19" s="47"/>
    </row>
    <row r="20" spans="2:13" ht="18" customHeight="1" x14ac:dyDescent="0.25">
      <c r="B20" s="46"/>
      <c r="C20" s="63"/>
      <c r="D20" s="63"/>
      <c r="M20" s="47"/>
    </row>
    <row r="21" spans="2:13" ht="18" customHeight="1" x14ac:dyDescent="0.25">
      <c r="B21" s="46"/>
      <c r="C21" s="63" t="s">
        <v>10</v>
      </c>
      <c r="D21" s="63"/>
      <c r="M21" s="47"/>
    </row>
    <row r="22" spans="2:13" ht="18" customHeight="1" x14ac:dyDescent="0.25">
      <c r="B22" s="46"/>
      <c r="C22" s="63"/>
      <c r="D22" s="63"/>
      <c r="M22" s="47"/>
    </row>
    <row r="23" spans="2:13" ht="18" customHeight="1" x14ac:dyDescent="0.25">
      <c r="B23" s="46"/>
      <c r="C23" s="63" t="s">
        <v>11</v>
      </c>
      <c r="D23" s="63"/>
      <c r="M23" s="47"/>
    </row>
    <row r="24" spans="2:13" ht="18" customHeight="1" x14ac:dyDescent="0.25">
      <c r="B24" s="46"/>
      <c r="C24" s="63"/>
      <c r="D24" s="63"/>
      <c r="M24" s="47"/>
    </row>
    <row r="25" spans="2:13" ht="18" customHeight="1" x14ac:dyDescent="0.25">
      <c r="B25" s="46"/>
      <c r="C25" s="63" t="s">
        <v>12</v>
      </c>
      <c r="D25" s="63"/>
      <c r="M25" s="47"/>
    </row>
    <row r="26" spans="2:13" ht="18" customHeight="1" x14ac:dyDescent="0.25">
      <c r="B26" s="46"/>
      <c r="C26" s="63"/>
      <c r="D26" s="63"/>
      <c r="M26" s="47"/>
    </row>
    <row r="27" spans="2:13" ht="18" customHeight="1" x14ac:dyDescent="0.25">
      <c r="B27" s="46"/>
      <c r="C27" s="63" t="s">
        <v>13</v>
      </c>
      <c r="D27" s="63"/>
      <c r="M27" s="47"/>
    </row>
    <row r="28" spans="2:13" ht="18" customHeight="1" x14ac:dyDescent="0.25">
      <c r="B28" s="46"/>
      <c r="C28" s="63"/>
      <c r="D28" s="63"/>
      <c r="M28" s="47"/>
    </row>
    <row r="29" spans="2:13" ht="18" customHeight="1" x14ac:dyDescent="0.25">
      <c r="B29" s="46"/>
      <c r="C29" s="63" t="s">
        <v>14</v>
      </c>
      <c r="D29" s="63"/>
      <c r="M29" s="47"/>
    </row>
    <row r="30" spans="2:13" ht="18" customHeight="1" x14ac:dyDescent="0.25">
      <c r="B30" s="46"/>
      <c r="C30" s="63"/>
      <c r="D30" s="63"/>
      <c r="M30" s="47"/>
    </row>
    <row r="31" spans="2:13" ht="18" customHeight="1" x14ac:dyDescent="0.25">
      <c r="B31" s="46"/>
      <c r="C31" s="63" t="s">
        <v>15</v>
      </c>
      <c r="D31" s="63"/>
      <c r="M31" s="47"/>
    </row>
    <row r="32" spans="2:13" ht="18" customHeight="1" x14ac:dyDescent="0.25">
      <c r="B32" s="46"/>
      <c r="C32" s="63"/>
      <c r="D32" s="63"/>
      <c r="M32" s="47"/>
    </row>
    <row r="33" spans="2:13" ht="18" customHeight="1" x14ac:dyDescent="0.25">
      <c r="B33" s="46"/>
      <c r="C33" s="63" t="s">
        <v>16</v>
      </c>
      <c r="M33" s="47"/>
    </row>
    <row r="34" spans="2:13" ht="18" customHeight="1" x14ac:dyDescent="0.25">
      <c r="B34" s="46"/>
      <c r="C34" s="63"/>
      <c r="M34" s="47"/>
    </row>
    <row r="35" spans="2:13" ht="18" customHeight="1" x14ac:dyDescent="0.25">
      <c r="B35" s="46"/>
      <c r="C35" s="4" t="s">
        <v>17</v>
      </c>
      <c r="D35" s="64" t="s">
        <v>18</v>
      </c>
      <c r="E35" s="14"/>
      <c r="F35" s="14"/>
      <c r="G35" s="14"/>
      <c r="H35" s="14"/>
      <c r="I35" s="14"/>
      <c r="J35" s="14"/>
      <c r="K35" s="14"/>
      <c r="L35" s="14"/>
      <c r="M35" s="47"/>
    </row>
    <row r="36" spans="2:13" s="26" customFormat="1" ht="18" customHeight="1" x14ac:dyDescent="0.25">
      <c r="B36" s="39"/>
      <c r="C36" s="4" t="s">
        <v>19</v>
      </c>
      <c r="D36" s="41">
        <v>44553</v>
      </c>
      <c r="M36" s="40"/>
    </row>
    <row r="37" spans="2:13" x14ac:dyDescent="0.25">
      <c r="B37" s="46"/>
      <c r="C37" s="14" t="s">
        <v>20</v>
      </c>
      <c r="D37" s="14"/>
      <c r="M37" s="47"/>
    </row>
    <row r="38" spans="2:13" s="26" customFormat="1" ht="15.75" thickBot="1" x14ac:dyDescent="0.3">
      <c r="B38" s="42"/>
      <c r="C38" s="43"/>
      <c r="D38" s="43"/>
      <c r="E38" s="43"/>
      <c r="F38" s="43"/>
      <c r="G38" s="43"/>
      <c r="H38" s="43"/>
      <c r="I38" s="43"/>
      <c r="J38" s="43"/>
      <c r="K38" s="43"/>
      <c r="L38" s="43"/>
      <c r="M38" s="44"/>
    </row>
    <row r="49" s="26" customFormat="1" x14ac:dyDescent="0.25"/>
  </sheetData>
  <mergeCells count="3">
    <mergeCell ref="C6:L6"/>
    <mergeCell ref="C4:L4"/>
    <mergeCell ref="C3:L3"/>
  </mergeCells>
  <hyperlinks>
    <hyperlink ref="D35" r:id="rId1" xr:uid="{00000000-0004-0000-0000-000000000000}"/>
    <hyperlink ref="C9" location="'Tables'!A1" display="1. Tables" xr:uid="{8F4A14AF-4E74-4B60-8F3A-4FE90A508EBD}"/>
    <hyperlink ref="C11" location="'Summary'!A1" display="2. Summary" xr:uid="{577A0DFC-3753-484E-B4E1-C8D4F00BEC1F}"/>
    <hyperlink ref="C13" location="'HE Funding &amp; Resources'!A1" display="3. HE Funding &amp; Resources" xr:uid="{BF1D1864-BA93-4D91-B38E-161F054F6E49}"/>
    <hyperlink ref="C15" location="'HE Grant Spend (Regional)'!A1" display="4. HE Grant Spend (Regional)" xr:uid="{DB9A2D13-3D28-4401-B56F-B2F65D1B2B13}"/>
    <hyperlink ref="C17" location="'Funding &amp; Resources EH'!A1" display="5. Funding &amp; Resources EH" xr:uid="{4D64091A-BF1B-4810-92EB-3C82D341930B}"/>
    <hyperlink ref="C19" location="'Funding &amp; Resources NLHF'!A1" display="6. Funding &amp; Resources NLHF" xr:uid="{E44DA1D4-2757-45DB-93CA-73A6C72B050F}"/>
    <hyperlink ref="C21" location="'Public Sector Funding'!A1" display="7. Public Sector Funding" xr:uid="{18AC2769-62D7-4473-931E-B34C68B6F2B7}"/>
    <hyperlink ref="C23" location="'Funding Voluntary Sector'!A1" display="8. Funding Voluntary Sector" xr:uid="{450740DF-6EF6-4F6B-A9FA-65C053B886E5}"/>
    <hyperlink ref="C25" location="'Funding Private Sector'!A1" display="9. Funding Private Sector" xr:uid="{600F769E-83C2-46FA-B223-A4E03F17DB18}"/>
    <hyperlink ref="C27" location="'Natural Environment Funding'!A1" display="10. Natural Environment Funding" xr:uid="{86D99A34-406F-497C-949F-62D8B07BC44D}"/>
    <hyperlink ref="C29" location="'Capacity - Employment'!A1" display="11. Capacity - Employment" xr:uid="{A27C975A-B580-45AA-A809-14424EF17EBB}"/>
    <hyperlink ref="C31" location="'Capacity - Employment LAs'!A1" display="12. Capacity - Employment LAs" xr:uid="{83CBE89D-41BF-4B46-9FC2-3A3830F275F6}"/>
    <hyperlink ref="C33" location="'Skills - apprent. and training'!A1" display="13. Skills - apprent. and training" xr:uid="{72EF2AA5-A432-4814-8F14-EE1066221258}"/>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23"/>
  <sheetViews>
    <sheetView showGridLines="0" zoomScaleNormal="100" workbookViewId="0">
      <selection activeCell="B1" sqref="B1"/>
    </sheetView>
  </sheetViews>
  <sheetFormatPr defaultRowHeight="15" x14ac:dyDescent="0.25"/>
  <cols>
    <col min="1" max="1" width="163.42578125" customWidth="1"/>
    <col min="21" max="21" width="13.140625" customWidth="1"/>
    <col min="31" max="31" width="14.140625" customWidth="1"/>
  </cols>
  <sheetData>
    <row r="1" spans="1:3" x14ac:dyDescent="0.25">
      <c r="A1" s="82" t="s">
        <v>21</v>
      </c>
      <c r="B1" s="66"/>
      <c r="C1" s="66"/>
    </row>
    <row r="2" spans="1:3" x14ac:dyDescent="0.25">
      <c r="A2" s="66"/>
      <c r="B2" s="66"/>
      <c r="C2" s="66"/>
    </row>
    <row r="3" spans="1:3" s="21" customFormat="1" ht="31.5" x14ac:dyDescent="0.5">
      <c r="A3" s="51" t="s">
        <v>454</v>
      </c>
      <c r="B3" s="51"/>
      <c r="C3" s="51"/>
    </row>
    <row r="4" spans="1:3" ht="30" x14ac:dyDescent="0.25">
      <c r="A4" s="78" t="s">
        <v>455</v>
      </c>
      <c r="B4" s="66"/>
      <c r="C4" s="66"/>
    </row>
    <row r="5" spans="1:3" x14ac:dyDescent="0.25">
      <c r="A5" s="66"/>
      <c r="B5" s="66"/>
      <c r="C5" s="66"/>
    </row>
    <row r="6" spans="1:3" s="1" customFormat="1" x14ac:dyDescent="0.25">
      <c r="A6" s="78" t="s">
        <v>456</v>
      </c>
      <c r="B6" s="78"/>
      <c r="C6" s="66"/>
    </row>
    <row r="7" spans="1:3" s="1" customFormat="1" ht="30" x14ac:dyDescent="0.25">
      <c r="A7" s="78" t="s">
        <v>457</v>
      </c>
      <c r="B7" s="78"/>
      <c r="C7" s="78"/>
    </row>
    <row r="8" spans="1:3" s="1" customFormat="1" x14ac:dyDescent="0.25">
      <c r="A8" s="78" t="s">
        <v>458</v>
      </c>
      <c r="B8" s="78"/>
      <c r="C8" s="78"/>
    </row>
    <row r="9" spans="1:3" s="1" customFormat="1" x14ac:dyDescent="0.25">
      <c r="A9" s="78"/>
      <c r="B9" s="78"/>
      <c r="C9" s="78"/>
    </row>
    <row r="10" spans="1:3" s="1" customFormat="1" x14ac:dyDescent="0.25">
      <c r="A10" s="78" t="s">
        <v>459</v>
      </c>
      <c r="B10" s="78"/>
      <c r="C10" s="66"/>
    </row>
    <row r="11" spans="1:3" s="1" customFormat="1" x14ac:dyDescent="0.25">
      <c r="A11" s="78" t="s">
        <v>460</v>
      </c>
      <c r="B11" s="78"/>
      <c r="C11" s="78"/>
    </row>
    <row r="12" spans="1:3" s="1" customFormat="1" x14ac:dyDescent="0.25">
      <c r="A12" s="78" t="s">
        <v>461</v>
      </c>
      <c r="B12" s="78"/>
      <c r="C12" s="78"/>
    </row>
    <row r="13" spans="1:3" s="1" customFormat="1" x14ac:dyDescent="0.25">
      <c r="A13" s="78" t="s">
        <v>462</v>
      </c>
      <c r="B13" s="78"/>
      <c r="C13" s="78"/>
    </row>
    <row r="14" spans="1:3" s="1" customFormat="1" x14ac:dyDescent="0.25">
      <c r="A14" s="78" t="s">
        <v>463</v>
      </c>
      <c r="B14" s="78"/>
      <c r="C14" s="78"/>
    </row>
    <row r="15" spans="1:3" s="1" customFormat="1" x14ac:dyDescent="0.25">
      <c r="A15" s="78" t="s">
        <v>464</v>
      </c>
      <c r="B15" s="78"/>
      <c r="C15" s="78"/>
    </row>
    <row r="16" spans="1:3" s="1" customFormat="1" ht="30" x14ac:dyDescent="0.25">
      <c r="A16" s="78" t="s">
        <v>465</v>
      </c>
      <c r="B16" s="78"/>
      <c r="C16" s="78"/>
    </row>
    <row r="17" spans="1:3" s="1" customFormat="1" ht="30" x14ac:dyDescent="0.25">
      <c r="A17" s="78" t="s">
        <v>466</v>
      </c>
      <c r="B17" s="78"/>
      <c r="C17" s="78"/>
    </row>
    <row r="18" spans="1:3" s="1" customFormat="1" x14ac:dyDescent="0.25">
      <c r="A18" s="78"/>
      <c r="B18" s="78"/>
      <c r="C18" s="78"/>
    </row>
    <row r="19" spans="1:3" s="1" customFormat="1" ht="30" x14ac:dyDescent="0.25">
      <c r="A19" s="78" t="s">
        <v>467</v>
      </c>
      <c r="B19" s="78"/>
      <c r="C19" s="66"/>
    </row>
    <row r="20" spans="1:3" s="1" customFormat="1" x14ac:dyDescent="0.25">
      <c r="A20" s="78" t="s">
        <v>468</v>
      </c>
      <c r="B20" s="78"/>
      <c r="C20" s="78"/>
    </row>
    <row r="21" spans="1:3" s="1" customFormat="1" x14ac:dyDescent="0.25">
      <c r="A21" s="78"/>
      <c r="B21" s="78"/>
      <c r="C21" s="78"/>
    </row>
    <row r="22" spans="1:3" s="1" customFormat="1" x14ac:dyDescent="0.25">
      <c r="A22" s="78" t="s">
        <v>77</v>
      </c>
      <c r="B22" s="78"/>
      <c r="C22" s="66"/>
    </row>
    <row r="23" spans="1:3" s="1" customFormat="1" x14ac:dyDescent="0.25">
      <c r="A23" s="78" t="s">
        <v>469</v>
      </c>
      <c r="B23" s="78"/>
      <c r="C23" s="78"/>
    </row>
  </sheetData>
  <hyperlinks>
    <hyperlink ref="A1" location="'Contents'!B7" display="⇐ Return to contents" xr:uid="{4BB3300E-2EE4-46BD-B3E3-8F02C85FB4B8}"/>
  </hyperlinks>
  <pageMargins left="0.7" right="0.7" top="0.75" bottom="0.75" header="0.3" footer="0.3"/>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42"/>
  <sheetViews>
    <sheetView showGridLines="0" zoomScaleNormal="100" workbookViewId="0">
      <selection activeCell="B1" sqref="B1"/>
    </sheetView>
  </sheetViews>
  <sheetFormatPr defaultRowHeight="15" x14ac:dyDescent="0.25"/>
  <cols>
    <col min="1" max="1" width="82.7109375" customWidth="1"/>
    <col min="2" max="2" width="46.7109375" style="3" customWidth="1"/>
    <col min="3" max="3" width="27.42578125" style="3" customWidth="1"/>
    <col min="4" max="4" width="27.42578125" customWidth="1"/>
    <col min="5" max="6" width="27.42578125" style="7" customWidth="1"/>
    <col min="21" max="21" width="13.140625" customWidth="1"/>
    <col min="31" max="31" width="14.140625" customWidth="1"/>
  </cols>
  <sheetData>
    <row r="1" spans="1:8" x14ac:dyDescent="0.25">
      <c r="A1" s="82" t="s">
        <v>21</v>
      </c>
      <c r="B1" s="66"/>
      <c r="C1" s="84"/>
      <c r="D1" s="66"/>
      <c r="E1" s="106"/>
      <c r="F1" s="106"/>
      <c r="G1" s="66"/>
      <c r="H1" s="66"/>
    </row>
    <row r="2" spans="1:8" x14ac:dyDescent="0.25">
      <c r="A2" s="66"/>
      <c r="B2" s="84"/>
      <c r="C2" s="84"/>
      <c r="D2" s="66"/>
      <c r="E2" s="106"/>
      <c r="F2" s="106"/>
      <c r="G2" s="66"/>
      <c r="H2" s="66"/>
    </row>
    <row r="3" spans="1:8" s="21" customFormat="1" ht="31.5" x14ac:dyDescent="0.5">
      <c r="A3" s="51" t="s">
        <v>470</v>
      </c>
      <c r="B3" s="51"/>
      <c r="C3" s="51"/>
      <c r="D3" s="51"/>
      <c r="E3" s="51"/>
      <c r="F3" s="51"/>
      <c r="G3" s="51"/>
      <c r="H3" s="51"/>
    </row>
    <row r="4" spans="1:8" ht="75.599999999999994" customHeight="1" x14ac:dyDescent="0.25">
      <c r="A4" s="414" t="s">
        <v>471</v>
      </c>
      <c r="B4" s="414"/>
      <c r="C4" s="414"/>
      <c r="D4" s="414"/>
      <c r="E4" s="106"/>
      <c r="F4" s="106"/>
      <c r="G4" s="66"/>
      <c r="H4" s="66"/>
    </row>
    <row r="5" spans="1:8" ht="78" customHeight="1" x14ac:dyDescent="0.25">
      <c r="A5" s="414" t="s">
        <v>472</v>
      </c>
      <c r="B5" s="414"/>
      <c r="C5" s="414"/>
      <c r="D5" s="414"/>
      <c r="E5" s="106"/>
      <c r="F5" s="106"/>
      <c r="G5" s="66"/>
      <c r="H5" s="66"/>
    </row>
    <row r="6" spans="1:8" ht="18.75" x14ac:dyDescent="0.3">
      <c r="A6" s="62" t="s">
        <v>473</v>
      </c>
      <c r="B6" s="62"/>
      <c r="C6" s="62"/>
      <c r="D6" s="62"/>
      <c r="E6" s="62"/>
      <c r="F6" s="62"/>
      <c r="G6" s="66"/>
      <c r="H6" s="66"/>
    </row>
    <row r="7" spans="1:8" x14ac:dyDescent="0.25">
      <c r="A7" s="418" t="s">
        <v>474</v>
      </c>
      <c r="B7" s="419"/>
      <c r="C7" s="419"/>
      <c r="D7" s="419"/>
      <c r="E7" s="419"/>
      <c r="F7" s="419"/>
      <c r="G7" s="66"/>
      <c r="H7" s="66"/>
    </row>
    <row r="8" spans="1:8" x14ac:dyDescent="0.25">
      <c r="A8" s="341" t="s">
        <v>475</v>
      </c>
      <c r="B8" s="342" t="s">
        <v>476</v>
      </c>
      <c r="C8" s="342" t="s">
        <v>477</v>
      </c>
      <c r="D8" s="341" t="s">
        <v>478</v>
      </c>
      <c r="E8" s="343" t="s">
        <v>479</v>
      </c>
      <c r="F8" s="343" t="s">
        <v>480</v>
      </c>
      <c r="G8" s="66"/>
      <c r="H8" s="66"/>
    </row>
    <row r="9" spans="1:8" x14ac:dyDescent="0.25">
      <c r="A9" s="66" t="s">
        <v>481</v>
      </c>
      <c r="B9" s="279">
        <v>10</v>
      </c>
      <c r="C9" s="280">
        <v>1950139.7599999998</v>
      </c>
      <c r="D9" s="66" t="s">
        <v>482</v>
      </c>
      <c r="E9" s="108">
        <f>Countryside_Stewardship_Agreements___2021_total[[#This Row],[Lifetime of agreement value]]/2</f>
        <v>975069.87999999989</v>
      </c>
      <c r="F9" s="281">
        <v>1950139.7599999998</v>
      </c>
      <c r="G9" s="66"/>
      <c r="H9" s="66"/>
    </row>
    <row r="10" spans="1:8" x14ac:dyDescent="0.25">
      <c r="A10" s="66" t="s">
        <v>483</v>
      </c>
      <c r="B10" s="279">
        <v>8</v>
      </c>
      <c r="C10" s="280">
        <v>750728.30999999982</v>
      </c>
      <c r="D10" s="66" t="s">
        <v>482</v>
      </c>
      <c r="E10" s="108">
        <f>Countryside_Stewardship_Agreements___2021_total[[#This Row],[Lifetime of agreement value]]/2</f>
        <v>375364.15499999991</v>
      </c>
      <c r="F10" s="281">
        <v>750728.30999999982</v>
      </c>
      <c r="G10" s="66"/>
      <c r="H10" s="66"/>
    </row>
    <row r="11" spans="1:8" x14ac:dyDescent="0.25">
      <c r="A11" s="66" t="s">
        <v>484</v>
      </c>
      <c r="B11" s="279">
        <v>8</v>
      </c>
      <c r="C11" s="179">
        <v>17</v>
      </c>
      <c r="D11" s="66" t="s">
        <v>485</v>
      </c>
      <c r="E11" s="108">
        <f>Countryside_Stewardship_Agreements___2021_total[[#This Row],[Lifetime of agreement value]]</f>
        <v>4930</v>
      </c>
      <c r="F11" s="281">
        <v>4930</v>
      </c>
      <c r="G11" s="66"/>
      <c r="H11" s="66"/>
    </row>
    <row r="12" spans="1:8" x14ac:dyDescent="0.25">
      <c r="A12" s="66" t="s">
        <v>486</v>
      </c>
      <c r="B12" s="279">
        <v>876</v>
      </c>
      <c r="C12">
        <v>42.94</v>
      </c>
      <c r="D12" s="66" t="s">
        <v>487</v>
      </c>
      <c r="E12" s="108">
        <v>1395550</v>
      </c>
      <c r="F12" s="281">
        <v>7167875</v>
      </c>
      <c r="G12" s="66"/>
      <c r="H12" s="66"/>
    </row>
    <row r="13" spans="1:8" x14ac:dyDescent="0.25">
      <c r="A13" s="66" t="s">
        <v>488</v>
      </c>
      <c r="B13" s="279">
        <v>95</v>
      </c>
      <c r="C13">
        <v>490.77999999999992</v>
      </c>
      <c r="D13" s="66" t="s">
        <v>487</v>
      </c>
      <c r="E13" s="108">
        <v>208581.5</v>
      </c>
      <c r="F13" s="281">
        <v>1060353.75</v>
      </c>
      <c r="G13" s="66"/>
      <c r="H13" s="66"/>
    </row>
    <row r="14" spans="1:8" x14ac:dyDescent="0.25">
      <c r="A14" s="66" t="s">
        <v>489</v>
      </c>
      <c r="B14" s="279">
        <v>39</v>
      </c>
      <c r="C14">
        <v>1023.8000000000001</v>
      </c>
      <c r="D14" s="66" t="s">
        <v>487</v>
      </c>
      <c r="E14" s="108">
        <v>80880.2</v>
      </c>
      <c r="F14" s="281">
        <v>422630.25000000006</v>
      </c>
      <c r="G14" s="66"/>
      <c r="H14" s="66"/>
    </row>
    <row r="15" spans="1:8" x14ac:dyDescent="0.25">
      <c r="A15" s="66" t="s">
        <v>490</v>
      </c>
      <c r="B15" s="279">
        <v>23</v>
      </c>
      <c r="C15">
        <v>26.479999999999993</v>
      </c>
      <c r="D15" s="66" t="s">
        <v>487</v>
      </c>
      <c r="E15" s="108">
        <v>3627.76</v>
      </c>
      <c r="F15" s="281">
        <v>19645.799999999996</v>
      </c>
      <c r="G15" s="66"/>
      <c r="H15" s="66"/>
    </row>
    <row r="16" spans="1:8" x14ac:dyDescent="0.25">
      <c r="A16" s="66" t="s">
        <v>491</v>
      </c>
      <c r="B16" s="279">
        <v>221</v>
      </c>
      <c r="C16">
        <v>2844.0600000000045</v>
      </c>
      <c r="D16" s="66" t="s">
        <v>487</v>
      </c>
      <c r="E16" s="108">
        <v>85321.8</v>
      </c>
      <c r="F16" s="281">
        <v>482619</v>
      </c>
      <c r="G16" s="66"/>
      <c r="H16" s="66"/>
    </row>
    <row r="17" spans="1:8" x14ac:dyDescent="0.25">
      <c r="A17" s="66" t="s">
        <v>492</v>
      </c>
      <c r="B17" s="279">
        <v>7</v>
      </c>
      <c r="C17">
        <v>8.0100000000000016</v>
      </c>
      <c r="D17" s="66" t="s">
        <v>487</v>
      </c>
      <c r="E17" s="108">
        <v>3524.4</v>
      </c>
      <c r="F17" s="281">
        <v>17622</v>
      </c>
      <c r="G17" s="66"/>
      <c r="H17" s="66"/>
    </row>
    <row r="18" spans="1:8" x14ac:dyDescent="0.25">
      <c r="A18" s="66" t="s">
        <v>493</v>
      </c>
      <c r="B18" s="279">
        <v>0</v>
      </c>
      <c r="C18" s="179">
        <v>0</v>
      </c>
      <c r="D18" s="66" t="s">
        <v>487</v>
      </c>
      <c r="E18" s="282">
        <v>0</v>
      </c>
      <c r="F18" s="283">
        <v>0</v>
      </c>
      <c r="G18" s="66"/>
      <c r="H18" s="66"/>
    </row>
    <row r="19" spans="1:8" x14ac:dyDescent="0.25">
      <c r="A19" s="66" t="s">
        <v>494</v>
      </c>
      <c r="B19" s="279">
        <v>44</v>
      </c>
      <c r="C19">
        <v>0.68000000000000027</v>
      </c>
      <c r="D19" s="66" t="s">
        <v>487</v>
      </c>
      <c r="E19" s="108">
        <v>45764</v>
      </c>
      <c r="F19" s="281">
        <v>252375</v>
      </c>
      <c r="G19" s="66"/>
      <c r="H19" s="66"/>
    </row>
    <row r="20" spans="1:8" x14ac:dyDescent="0.25">
      <c r="A20" s="66" t="s">
        <v>495</v>
      </c>
      <c r="B20" s="279">
        <v>16</v>
      </c>
      <c r="C20">
        <v>258.15000000000003</v>
      </c>
      <c r="D20" s="66" t="s">
        <v>487</v>
      </c>
      <c r="E20" s="108">
        <v>44918.1</v>
      </c>
      <c r="F20" s="281">
        <v>266811.60000000009</v>
      </c>
      <c r="G20" s="66"/>
      <c r="H20" s="66"/>
    </row>
    <row r="21" spans="1:8" x14ac:dyDescent="0.25">
      <c r="A21" s="66" t="s">
        <v>496</v>
      </c>
      <c r="B21" s="279">
        <v>3</v>
      </c>
      <c r="C21" s="179">
        <v>3</v>
      </c>
      <c r="D21" s="66" t="s">
        <v>485</v>
      </c>
      <c r="E21" s="282">
        <f>Countryside_Stewardship_Agreements___2021_total[[#This Row],[Lifetime of agreement value]]</f>
        <v>3300</v>
      </c>
      <c r="F21" s="284">
        <v>3300</v>
      </c>
      <c r="G21" s="66"/>
      <c r="H21" s="66"/>
    </row>
    <row r="22" spans="1:8" x14ac:dyDescent="0.25">
      <c r="A22" s="66" t="s">
        <v>497</v>
      </c>
      <c r="B22" s="279">
        <v>1</v>
      </c>
      <c r="C22">
        <v>8070</v>
      </c>
      <c r="D22" s="66" t="s">
        <v>482</v>
      </c>
      <c r="E22" s="282">
        <f>Countryside_Stewardship_Agreements___2021_total[[#This Row],[Lifetime of agreement value]]/2</f>
        <v>4035</v>
      </c>
      <c r="F22" s="283">
        <v>8070</v>
      </c>
      <c r="G22" s="66"/>
      <c r="H22" s="66"/>
    </row>
    <row r="23" spans="1:8" x14ac:dyDescent="0.25">
      <c r="A23" s="66" t="s">
        <v>498</v>
      </c>
      <c r="B23" s="279">
        <v>11</v>
      </c>
      <c r="C23" s="179">
        <v>299922.42</v>
      </c>
      <c r="D23" s="66" t="s">
        <v>482</v>
      </c>
      <c r="E23" s="108">
        <f>Countryside_Stewardship_Agreements___2021_total[[#This Row],[Lifetime of agreement value]]/2</f>
        <v>149961.21</v>
      </c>
      <c r="F23" s="283">
        <v>299922.42</v>
      </c>
      <c r="G23" s="66"/>
      <c r="H23" s="66"/>
    </row>
    <row r="24" spans="1:8" x14ac:dyDescent="0.25">
      <c r="B24" s="187"/>
      <c r="C24" s="187"/>
      <c r="D24" t="s">
        <v>121</v>
      </c>
      <c r="E24" s="285">
        <f>SUBTOTAL(109,Countryside_Stewardship_Agreements___2021_total[Annual value])</f>
        <v>3380828.0049999994</v>
      </c>
      <c r="F24" s="285">
        <f>SUBTOTAL(109,Countryside_Stewardship_Agreements___2021_total[Lifetime of agreement value])</f>
        <v>12707022.890000001</v>
      </c>
      <c r="G24" s="66"/>
      <c r="H24" s="307">
        <f>(F24-F43)/F24</f>
        <v>0.4813022423067343</v>
      </c>
    </row>
    <row r="25" spans="1:8" s="20" customFormat="1" ht="18.75" x14ac:dyDescent="0.3">
      <c r="A25" s="62" t="s">
        <v>499</v>
      </c>
      <c r="B25" s="62"/>
      <c r="C25" s="62"/>
      <c r="D25" s="62"/>
      <c r="E25" s="62"/>
      <c r="F25" s="62"/>
      <c r="G25" s="62"/>
      <c r="H25" s="62"/>
    </row>
    <row r="26" spans="1:8" x14ac:dyDescent="0.25">
      <c r="A26" s="418" t="s">
        <v>500</v>
      </c>
      <c r="B26" s="419"/>
      <c r="C26" s="419"/>
      <c r="D26" s="419"/>
      <c r="E26" s="419"/>
      <c r="F26" s="419"/>
      <c r="G26" s="66"/>
      <c r="H26" s="66"/>
    </row>
    <row r="27" spans="1:8" s="1" customFormat="1" x14ac:dyDescent="0.25">
      <c r="A27" s="341" t="s">
        <v>475</v>
      </c>
      <c r="B27" s="344" t="s">
        <v>476</v>
      </c>
      <c r="C27" s="344" t="s">
        <v>477</v>
      </c>
      <c r="D27" s="341" t="s">
        <v>478</v>
      </c>
      <c r="E27" s="345" t="s">
        <v>479</v>
      </c>
      <c r="F27" s="345" t="s">
        <v>480</v>
      </c>
      <c r="G27" s="78"/>
      <c r="H27" s="78"/>
    </row>
    <row r="28" spans="1:8" x14ac:dyDescent="0.25">
      <c r="A28" s="66" t="s">
        <v>481</v>
      </c>
      <c r="B28" s="107">
        <v>11</v>
      </c>
      <c r="C28" s="84">
        <v>535669.42999999993</v>
      </c>
      <c r="D28" s="66" t="s">
        <v>482</v>
      </c>
      <c r="E28" s="108">
        <f>Countryside_Stewardship_Agreements___2020_total[[#This Row],[Lifetime of agreement value]]/2</f>
        <v>267834.71499999997</v>
      </c>
      <c r="F28" s="108">
        <v>535669.42999999993</v>
      </c>
      <c r="G28" s="66"/>
      <c r="H28" s="66"/>
    </row>
    <row r="29" spans="1:8" x14ac:dyDescent="0.25">
      <c r="A29" s="66" t="s">
        <v>483</v>
      </c>
      <c r="B29" s="107">
        <v>8</v>
      </c>
      <c r="C29" s="84">
        <v>431273.6</v>
      </c>
      <c r="D29" s="66" t="s">
        <v>482</v>
      </c>
      <c r="E29" s="108">
        <f>Countryside_Stewardship_Agreements___2020_total[[#This Row],[Lifetime of agreement value]]/2</f>
        <v>215636.8</v>
      </c>
      <c r="F29" s="108">
        <v>431273.6</v>
      </c>
      <c r="G29" s="66"/>
      <c r="H29" s="66"/>
    </row>
    <row r="30" spans="1:8" x14ac:dyDescent="0.25">
      <c r="A30" s="66" t="s">
        <v>484</v>
      </c>
      <c r="B30" s="107">
        <v>9</v>
      </c>
      <c r="C30" s="84">
        <v>27</v>
      </c>
      <c r="D30" s="66" t="s">
        <v>485</v>
      </c>
      <c r="E30" s="108">
        <v>7830</v>
      </c>
      <c r="F30" s="108">
        <v>7830</v>
      </c>
      <c r="G30" s="66"/>
      <c r="H30" s="66"/>
    </row>
    <row r="31" spans="1:8" x14ac:dyDescent="0.25">
      <c r="A31" s="66" t="s">
        <v>486</v>
      </c>
      <c r="B31" s="107">
        <v>521</v>
      </c>
      <c r="C31" s="84">
        <v>23.16</v>
      </c>
      <c r="D31" s="66" t="s">
        <v>487</v>
      </c>
      <c r="E31" s="108">
        <v>752700</v>
      </c>
      <c r="F31" s="108">
        <v>3848000</v>
      </c>
      <c r="G31" s="66"/>
      <c r="H31" s="66"/>
    </row>
    <row r="32" spans="1:8" x14ac:dyDescent="0.25">
      <c r="A32" s="66" t="s">
        <v>488</v>
      </c>
      <c r="B32" s="107">
        <v>47</v>
      </c>
      <c r="C32" s="84">
        <v>299.12</v>
      </c>
      <c r="D32" s="66" t="s">
        <v>487</v>
      </c>
      <c r="E32" s="108">
        <v>127126</v>
      </c>
      <c r="F32" s="108">
        <v>635630</v>
      </c>
      <c r="G32" s="66"/>
      <c r="H32" s="66"/>
    </row>
    <row r="33" spans="1:8" x14ac:dyDescent="0.25">
      <c r="A33" s="66" t="s">
        <v>489</v>
      </c>
      <c r="B33" s="107">
        <v>20</v>
      </c>
      <c r="C33" s="84">
        <v>362.07</v>
      </c>
      <c r="D33" s="66" t="s">
        <v>487</v>
      </c>
      <c r="E33" s="108">
        <v>28603.53</v>
      </c>
      <c r="F33" s="108">
        <v>200924.64999999994</v>
      </c>
      <c r="G33" s="66"/>
      <c r="H33" s="66"/>
    </row>
    <row r="34" spans="1:8" x14ac:dyDescent="0.25">
      <c r="A34" s="66" t="s">
        <v>490</v>
      </c>
      <c r="B34" s="107">
        <v>34</v>
      </c>
      <c r="C34" s="84">
        <v>98.7</v>
      </c>
      <c r="D34" s="66" t="s">
        <v>487</v>
      </c>
      <c r="E34" s="108">
        <v>13521.9</v>
      </c>
      <c r="F34" s="108">
        <v>70993.399999999994</v>
      </c>
      <c r="G34" s="66"/>
      <c r="H34" s="66"/>
    </row>
    <row r="35" spans="1:8" x14ac:dyDescent="0.25">
      <c r="A35" s="66" t="s">
        <v>491</v>
      </c>
      <c r="B35" s="107">
        <v>119</v>
      </c>
      <c r="C35" s="84">
        <v>1200.3399999999999</v>
      </c>
      <c r="D35" s="66" t="s">
        <v>487</v>
      </c>
      <c r="E35" s="108">
        <v>36010.199999999997</v>
      </c>
      <c r="F35" s="108">
        <v>214158</v>
      </c>
      <c r="G35" s="66"/>
      <c r="H35" s="66"/>
    </row>
    <row r="36" spans="1:8" x14ac:dyDescent="0.25">
      <c r="A36" s="66" t="s">
        <v>492</v>
      </c>
      <c r="B36" s="107">
        <v>3</v>
      </c>
      <c r="C36" s="84">
        <v>2.0699999999999998</v>
      </c>
      <c r="D36" s="66" t="s">
        <v>487</v>
      </c>
      <c r="E36" s="108">
        <v>910.8</v>
      </c>
      <c r="F36" s="108">
        <v>4554</v>
      </c>
      <c r="G36" s="66"/>
      <c r="H36" s="66"/>
    </row>
    <row r="37" spans="1:8" x14ac:dyDescent="0.25">
      <c r="A37" s="66" t="s">
        <v>493</v>
      </c>
      <c r="B37" s="107">
        <v>0</v>
      </c>
      <c r="C37" s="84">
        <v>0</v>
      </c>
      <c r="D37" s="66" t="s">
        <v>487</v>
      </c>
      <c r="E37" s="109">
        <v>0</v>
      </c>
      <c r="F37" s="108">
        <v>0</v>
      </c>
      <c r="G37" s="66"/>
      <c r="H37" s="66"/>
    </row>
    <row r="38" spans="1:8" x14ac:dyDescent="0.25">
      <c r="A38" s="66" t="s">
        <v>494</v>
      </c>
      <c r="B38" s="107">
        <v>32</v>
      </c>
      <c r="C38" s="84">
        <v>0.63</v>
      </c>
      <c r="D38" s="66" t="s">
        <v>487</v>
      </c>
      <c r="E38" s="108">
        <v>42399</v>
      </c>
      <c r="F38" s="108">
        <v>228820</v>
      </c>
      <c r="G38" s="66"/>
      <c r="H38" s="66"/>
    </row>
    <row r="39" spans="1:8" x14ac:dyDescent="0.25">
      <c r="A39" s="66" t="s">
        <v>495</v>
      </c>
      <c r="B39" s="107">
        <v>11</v>
      </c>
      <c r="C39" s="84">
        <v>104.52</v>
      </c>
      <c r="D39" s="66" t="s">
        <v>487</v>
      </c>
      <c r="E39" s="108">
        <v>18186.48</v>
      </c>
      <c r="F39" s="108">
        <v>96926.7</v>
      </c>
      <c r="G39" s="66"/>
      <c r="H39" s="66"/>
    </row>
    <row r="40" spans="1:8" x14ac:dyDescent="0.25">
      <c r="A40" s="66" t="s">
        <v>496</v>
      </c>
      <c r="B40" s="110">
        <v>7</v>
      </c>
      <c r="C40" s="111">
        <v>7</v>
      </c>
      <c r="D40" s="66" t="s">
        <v>485</v>
      </c>
      <c r="E40" s="112">
        <v>7700</v>
      </c>
      <c r="F40" s="112">
        <v>7700</v>
      </c>
      <c r="G40" s="66"/>
      <c r="H40" s="66"/>
    </row>
    <row r="41" spans="1:8" x14ac:dyDescent="0.25">
      <c r="A41" s="66" t="s">
        <v>497</v>
      </c>
      <c r="B41" s="110">
        <v>19</v>
      </c>
      <c r="C41" s="84">
        <v>103815</v>
      </c>
      <c r="D41" s="66" t="s">
        <v>482</v>
      </c>
      <c r="E41" s="112">
        <f>Countryside_Stewardship_Agreements___2020_total[[#This Row],[Lifetime of agreement value]]/2</f>
        <v>51907.5</v>
      </c>
      <c r="F41" s="108">
        <v>103815</v>
      </c>
      <c r="G41" s="66"/>
      <c r="H41" s="66"/>
    </row>
    <row r="42" spans="1:8" x14ac:dyDescent="0.25">
      <c r="A42" s="66" t="s">
        <v>498</v>
      </c>
      <c r="B42" s="110">
        <v>8</v>
      </c>
      <c r="C42" s="84">
        <v>204809.5</v>
      </c>
      <c r="D42" s="66" t="s">
        <v>482</v>
      </c>
      <c r="E42" s="108">
        <f>Countryside_Stewardship_Agreements___2020_total[[#This Row],[Lifetime of agreement value]]/2</f>
        <v>102404.75</v>
      </c>
      <c r="F42" s="108">
        <v>204809.5</v>
      </c>
      <c r="G42" s="66"/>
      <c r="H42" s="66"/>
    </row>
    <row r="43" spans="1:8" x14ac:dyDescent="0.25">
      <c r="A43" s="66"/>
      <c r="B43" s="187"/>
      <c r="C43" s="187"/>
      <c r="D43" s="66" t="s">
        <v>121</v>
      </c>
      <c r="E43" s="285">
        <f>SUBTOTAL(109,Countryside_Stewardship_Agreements___2020_total[Annual value])</f>
        <v>1672771.6749999998</v>
      </c>
      <c r="F43" s="285">
        <f>SUBTOTAL(109,Countryside_Stewardship_Agreements___2020_total[Lifetime of agreement value])</f>
        <v>6591104.2800000012</v>
      </c>
      <c r="G43" s="66"/>
      <c r="H43" s="80"/>
    </row>
    <row r="44" spans="1:8" x14ac:dyDescent="0.25">
      <c r="A44" s="66"/>
      <c r="B44" s="84"/>
      <c r="C44" s="84"/>
      <c r="D44" s="66"/>
      <c r="E44" s="106"/>
      <c r="F44" s="106"/>
      <c r="G44" s="66"/>
      <c r="H44" s="66"/>
    </row>
    <row r="45" spans="1:8" s="13" customFormat="1" ht="5.0999999999999996" customHeight="1" x14ac:dyDescent="0.25">
      <c r="A45" s="105"/>
      <c r="B45" s="113"/>
      <c r="C45" s="113"/>
      <c r="D45" s="105"/>
      <c r="E45" s="114"/>
      <c r="F45" s="114"/>
      <c r="G45" s="105"/>
      <c r="H45" s="105"/>
    </row>
    <row r="46" spans="1:8" x14ac:dyDescent="0.25">
      <c r="A46" s="66"/>
      <c r="B46" s="84"/>
      <c r="C46" s="84"/>
      <c r="D46" s="66"/>
      <c r="E46" s="106"/>
      <c r="F46" s="106"/>
      <c r="G46" s="66"/>
      <c r="H46" s="66"/>
    </row>
    <row r="47" spans="1:8" s="20" customFormat="1" ht="18.75" x14ac:dyDescent="0.3">
      <c r="A47" s="62" t="s">
        <v>501</v>
      </c>
      <c r="B47" s="62"/>
      <c r="C47" s="62"/>
      <c r="D47" s="62"/>
      <c r="E47" s="62"/>
      <c r="F47" s="62"/>
      <c r="G47" s="62"/>
      <c r="H47" s="62"/>
    </row>
    <row r="48" spans="1:8" x14ac:dyDescent="0.25">
      <c r="A48" s="418" t="s">
        <v>502</v>
      </c>
      <c r="B48" s="419"/>
      <c r="C48" s="419"/>
      <c r="D48" s="419"/>
      <c r="E48" s="419"/>
      <c r="F48" s="419"/>
      <c r="G48" s="66"/>
      <c r="H48" s="66"/>
    </row>
    <row r="49" spans="1:8" s="1" customFormat="1" x14ac:dyDescent="0.25">
      <c r="A49" s="341" t="s">
        <v>475</v>
      </c>
      <c r="B49" s="344" t="s">
        <v>476</v>
      </c>
      <c r="C49" s="344" t="s">
        <v>477</v>
      </c>
      <c r="D49" s="341" t="s">
        <v>478</v>
      </c>
      <c r="E49" s="346" t="s">
        <v>479</v>
      </c>
      <c r="F49" s="346" t="s">
        <v>480</v>
      </c>
      <c r="G49" s="78"/>
      <c r="H49" s="78"/>
    </row>
    <row r="50" spans="1:8" x14ac:dyDescent="0.25">
      <c r="A50" s="66" t="s">
        <v>503</v>
      </c>
      <c r="B50" s="84">
        <v>8</v>
      </c>
      <c r="C50" s="84">
        <v>286198.95999999996</v>
      </c>
      <c r="D50" s="66" t="s">
        <v>482</v>
      </c>
      <c r="E50" s="167">
        <v>286198.96000000002</v>
      </c>
      <c r="F50" s="167">
        <v>286198.95999999996</v>
      </c>
      <c r="G50" s="66"/>
      <c r="H50" s="66"/>
    </row>
    <row r="51" spans="1:8" x14ac:dyDescent="0.25">
      <c r="A51" s="66" t="s">
        <v>484</v>
      </c>
      <c r="B51" s="84">
        <v>7</v>
      </c>
      <c r="C51" s="84">
        <v>13</v>
      </c>
      <c r="D51" s="66" t="s">
        <v>504</v>
      </c>
      <c r="E51" s="167">
        <f>C51*290</f>
        <v>3770</v>
      </c>
      <c r="F51" s="167">
        <f>E51</f>
        <v>3770</v>
      </c>
      <c r="G51" s="66"/>
      <c r="H51" s="66"/>
    </row>
    <row r="52" spans="1:8" x14ac:dyDescent="0.25">
      <c r="A52" s="66" t="s">
        <v>486</v>
      </c>
      <c r="B52" s="84">
        <v>499</v>
      </c>
      <c r="C52" s="84">
        <v>24.23</v>
      </c>
      <c r="D52" s="66" t="s">
        <v>487</v>
      </c>
      <c r="E52" s="167">
        <v>787475</v>
      </c>
      <c r="F52" s="167">
        <v>4012125</v>
      </c>
      <c r="G52" s="66"/>
      <c r="H52" s="66"/>
    </row>
    <row r="53" spans="1:8" x14ac:dyDescent="0.25">
      <c r="A53" s="66" t="s">
        <v>488</v>
      </c>
      <c r="B53" s="84">
        <v>59</v>
      </c>
      <c r="C53" s="84">
        <v>224.9799999999999</v>
      </c>
      <c r="D53" s="66" t="s">
        <v>487</v>
      </c>
      <c r="E53" s="167">
        <v>95616.5</v>
      </c>
      <c r="F53" s="167">
        <v>517076.25</v>
      </c>
      <c r="G53" s="66"/>
      <c r="H53" s="66"/>
    </row>
    <row r="54" spans="1:8" x14ac:dyDescent="0.25">
      <c r="A54" s="66" t="s">
        <v>489</v>
      </c>
      <c r="B54" s="84">
        <v>36</v>
      </c>
      <c r="C54" s="84">
        <v>1541.3200000000004</v>
      </c>
      <c r="D54" s="66" t="s">
        <v>487</v>
      </c>
      <c r="E54" s="167">
        <v>121764.28000000001</v>
      </c>
      <c r="F54" s="167">
        <v>642951.7699999999</v>
      </c>
      <c r="G54" s="66"/>
      <c r="H54" s="66"/>
    </row>
    <row r="55" spans="1:8" x14ac:dyDescent="0.25">
      <c r="A55" s="66" t="s">
        <v>490</v>
      </c>
      <c r="B55" s="84">
        <v>9</v>
      </c>
      <c r="C55" s="84">
        <v>25.8</v>
      </c>
      <c r="D55" s="66" t="s">
        <v>487</v>
      </c>
      <c r="E55" s="167">
        <v>3534.6</v>
      </c>
      <c r="F55" s="167">
        <v>20056.8</v>
      </c>
      <c r="G55" s="66"/>
      <c r="H55" s="66"/>
    </row>
    <row r="56" spans="1:8" x14ac:dyDescent="0.25">
      <c r="A56" s="66" t="s">
        <v>491</v>
      </c>
      <c r="B56" s="84">
        <v>169</v>
      </c>
      <c r="C56" s="84">
        <v>2085.2299999999991</v>
      </c>
      <c r="D56" s="66" t="s">
        <v>487</v>
      </c>
      <c r="E56" s="167">
        <v>62556.89999999998</v>
      </c>
      <c r="F56" s="167">
        <v>367872</v>
      </c>
      <c r="G56" s="66"/>
      <c r="H56" s="66"/>
    </row>
    <row r="57" spans="1:8" x14ac:dyDescent="0.25">
      <c r="A57" s="66" t="s">
        <v>492</v>
      </c>
      <c r="B57" s="84">
        <v>1</v>
      </c>
      <c r="C57" s="84">
        <v>2.09</v>
      </c>
      <c r="D57" s="66" t="s">
        <v>487</v>
      </c>
      <c r="E57" s="167">
        <v>919.59999999999991</v>
      </c>
      <c r="F57" s="167">
        <v>4598</v>
      </c>
      <c r="G57" s="66"/>
      <c r="H57" s="66"/>
    </row>
    <row r="58" spans="1:8" x14ac:dyDescent="0.25">
      <c r="A58" s="66" t="s">
        <v>505</v>
      </c>
      <c r="B58" s="84">
        <v>2</v>
      </c>
      <c r="C58" s="84">
        <v>24.63</v>
      </c>
      <c r="D58" s="66" t="s">
        <v>487</v>
      </c>
      <c r="E58" s="167">
        <v>10837.199999999999</v>
      </c>
      <c r="F58" s="167">
        <v>54186</v>
      </c>
      <c r="G58" s="66"/>
      <c r="H58" s="66"/>
    </row>
    <row r="59" spans="1:8" x14ac:dyDescent="0.25">
      <c r="A59" s="66" t="s">
        <v>494</v>
      </c>
      <c r="B59" s="84">
        <v>19</v>
      </c>
      <c r="C59" s="84">
        <v>0.19</v>
      </c>
      <c r="D59" s="66" t="s">
        <v>487</v>
      </c>
      <c r="E59" s="106">
        <v>12787</v>
      </c>
      <c r="F59" s="106">
        <v>67300</v>
      </c>
      <c r="G59" s="66"/>
      <c r="H59" s="66"/>
    </row>
    <row r="60" spans="1:8" x14ac:dyDescent="0.25">
      <c r="A60" s="66" t="s">
        <v>495</v>
      </c>
      <c r="B60" s="84">
        <v>12</v>
      </c>
      <c r="C60" s="84">
        <v>238.37</v>
      </c>
      <c r="D60" s="66" t="s">
        <v>487</v>
      </c>
      <c r="E60" s="106">
        <v>41476.380000000005</v>
      </c>
      <c r="F60" s="106">
        <v>269673.89999999997</v>
      </c>
      <c r="G60" s="66"/>
      <c r="H60" s="66"/>
    </row>
    <row r="61" spans="1:8" x14ac:dyDescent="0.25">
      <c r="A61" s="66" t="s">
        <v>506</v>
      </c>
      <c r="B61" s="84">
        <v>66</v>
      </c>
      <c r="C61" s="84">
        <v>66</v>
      </c>
      <c r="D61" s="66" t="s">
        <v>504</v>
      </c>
      <c r="E61" s="106">
        <v>72600</v>
      </c>
      <c r="F61" s="106">
        <v>72600</v>
      </c>
      <c r="G61" s="66"/>
      <c r="H61" s="66"/>
    </row>
    <row r="62" spans="1:8" x14ac:dyDescent="0.25">
      <c r="A62" s="66" t="s">
        <v>497</v>
      </c>
      <c r="B62" s="84">
        <v>24</v>
      </c>
      <c r="C62" s="84">
        <v>101193</v>
      </c>
      <c r="D62" s="66" t="s">
        <v>482</v>
      </c>
      <c r="E62" s="106">
        <v>101193</v>
      </c>
      <c r="F62" s="106">
        <v>101193</v>
      </c>
      <c r="G62" s="66"/>
      <c r="H62" s="66"/>
    </row>
    <row r="63" spans="1:8" x14ac:dyDescent="0.25">
      <c r="A63" s="66"/>
      <c r="B63" s="84"/>
      <c r="C63" s="84"/>
      <c r="D63" s="66" t="s">
        <v>121</v>
      </c>
      <c r="E63" s="106">
        <f>SUBTOTAL(109,Countryside_Stewardship_Agreements___2019_total[Annual value])</f>
        <v>1600729.42</v>
      </c>
      <c r="F63" s="106">
        <f>SUBTOTAL(109,Countryside_Stewardship_Agreements___2019_total[Lifetime of agreement value])</f>
        <v>6419601.6799999997</v>
      </c>
      <c r="G63" s="66"/>
      <c r="H63" s="66"/>
    </row>
    <row r="64" spans="1:8" s="13" customFormat="1" ht="5.0999999999999996" customHeight="1" x14ac:dyDescent="0.25">
      <c r="A64" s="105"/>
      <c r="B64" s="113"/>
      <c r="C64" s="113"/>
      <c r="D64" s="105"/>
      <c r="E64" s="114"/>
      <c r="F64" s="114"/>
      <c r="G64" s="105"/>
      <c r="H64" s="105"/>
    </row>
    <row r="65" spans="1:8" x14ac:dyDescent="0.25">
      <c r="A65" s="66"/>
      <c r="B65" s="84"/>
      <c r="C65" s="84"/>
      <c r="D65" s="66"/>
      <c r="E65" s="106"/>
      <c r="F65" s="106"/>
      <c r="G65" s="66"/>
      <c r="H65" s="66"/>
    </row>
    <row r="66" spans="1:8" s="20" customFormat="1" ht="18.75" x14ac:dyDescent="0.3">
      <c r="A66" s="62" t="s">
        <v>507</v>
      </c>
      <c r="B66" s="62"/>
      <c r="C66" s="62"/>
      <c r="D66" s="62"/>
      <c r="E66" s="62"/>
      <c r="F66" s="62"/>
      <c r="G66" s="62"/>
      <c r="H66" s="62"/>
    </row>
    <row r="67" spans="1:8" x14ac:dyDescent="0.25">
      <c r="A67" s="418" t="s">
        <v>508</v>
      </c>
      <c r="B67" s="419"/>
      <c r="C67" s="419"/>
      <c r="D67" s="419"/>
      <c r="E67" s="419"/>
      <c r="F67" s="419"/>
      <c r="G67" s="66"/>
      <c r="H67" s="66"/>
    </row>
    <row r="68" spans="1:8" s="1" customFormat="1" x14ac:dyDescent="0.25">
      <c r="A68" s="341" t="s">
        <v>475</v>
      </c>
      <c r="B68" s="344" t="s">
        <v>476</v>
      </c>
      <c r="C68" s="344" t="s">
        <v>477</v>
      </c>
      <c r="D68" s="341" t="s">
        <v>478</v>
      </c>
      <c r="E68" s="345" t="s">
        <v>479</v>
      </c>
      <c r="F68" s="345" t="s">
        <v>509</v>
      </c>
      <c r="G68" s="78"/>
      <c r="H68" s="78"/>
    </row>
    <row r="69" spans="1:8" x14ac:dyDescent="0.25">
      <c r="A69" s="66" t="s">
        <v>503</v>
      </c>
      <c r="B69" s="84">
        <v>35</v>
      </c>
      <c r="C69" s="84">
        <v>5031.0217000000002</v>
      </c>
      <c r="D69" s="66"/>
      <c r="E69" s="106" t="s">
        <v>381</v>
      </c>
      <c r="F69" s="106" t="s">
        <v>381</v>
      </c>
      <c r="G69" s="66"/>
      <c r="H69" s="66"/>
    </row>
    <row r="70" spans="1:8" x14ac:dyDescent="0.25">
      <c r="A70" s="66" t="s">
        <v>484</v>
      </c>
      <c r="B70" s="84">
        <v>8</v>
      </c>
      <c r="C70" s="84">
        <v>158</v>
      </c>
      <c r="D70" s="66" t="s">
        <v>510</v>
      </c>
      <c r="E70" s="106">
        <v>45820</v>
      </c>
      <c r="F70" s="106">
        <v>229100</v>
      </c>
      <c r="G70" s="66"/>
      <c r="H70" s="66"/>
    </row>
    <row r="71" spans="1:8" x14ac:dyDescent="0.25">
      <c r="A71" s="66" t="s">
        <v>486</v>
      </c>
      <c r="B71" s="84">
        <v>285</v>
      </c>
      <c r="C71" s="84">
        <v>4533.7950000000001</v>
      </c>
      <c r="D71" s="66" t="s">
        <v>511</v>
      </c>
      <c r="E71" s="106">
        <v>14734.83375</v>
      </c>
      <c r="F71" s="106">
        <v>73674.168749999997</v>
      </c>
      <c r="G71" s="66"/>
      <c r="H71" s="66"/>
    </row>
    <row r="72" spans="1:8" x14ac:dyDescent="0.25">
      <c r="A72" s="66" t="s">
        <v>512</v>
      </c>
      <c r="B72" s="84">
        <v>113</v>
      </c>
      <c r="C72" s="84">
        <v>5488.7281000000003</v>
      </c>
      <c r="D72" s="66" t="s">
        <v>487</v>
      </c>
      <c r="E72" s="106">
        <v>2332709.4424999999</v>
      </c>
      <c r="F72" s="106">
        <v>11663547.212499999</v>
      </c>
      <c r="G72" s="66"/>
      <c r="H72" s="66"/>
    </row>
    <row r="73" spans="1:8" x14ac:dyDescent="0.25">
      <c r="A73" s="66" t="s">
        <v>489</v>
      </c>
      <c r="B73" s="84">
        <v>91</v>
      </c>
      <c r="C73" s="84">
        <v>9843.7261999999992</v>
      </c>
      <c r="D73" s="66" t="s">
        <v>487</v>
      </c>
      <c r="E73" s="106">
        <v>777654.36979999999</v>
      </c>
      <c r="F73" s="106">
        <v>3888271.8489999999</v>
      </c>
      <c r="G73" s="66"/>
      <c r="H73" s="66"/>
    </row>
    <row r="74" spans="1:8" x14ac:dyDescent="0.25">
      <c r="A74" s="66" t="s">
        <v>490</v>
      </c>
      <c r="B74" s="84">
        <v>10</v>
      </c>
      <c r="C74" s="84">
        <v>149.88339999999999</v>
      </c>
      <c r="D74" s="66" t="s">
        <v>487</v>
      </c>
      <c r="E74" s="106">
        <v>20534.025799999999</v>
      </c>
      <c r="F74" s="106">
        <v>102670.129</v>
      </c>
      <c r="G74" s="66"/>
      <c r="H74" s="66"/>
    </row>
    <row r="75" spans="1:8" x14ac:dyDescent="0.25">
      <c r="A75" s="66" t="s">
        <v>491</v>
      </c>
      <c r="B75" s="84">
        <v>189</v>
      </c>
      <c r="C75" s="84">
        <v>17941.8429</v>
      </c>
      <c r="D75" s="66" t="s">
        <v>487</v>
      </c>
      <c r="E75" s="106">
        <v>538255.28700000001</v>
      </c>
      <c r="F75" s="106">
        <v>2691276.4350000001</v>
      </c>
      <c r="G75" s="66"/>
      <c r="H75" s="66"/>
    </row>
    <row r="76" spans="1:8" x14ac:dyDescent="0.25">
      <c r="A76" s="66" t="s">
        <v>492</v>
      </c>
      <c r="B76" s="84">
        <v>6</v>
      </c>
      <c r="C76" s="84">
        <v>5552.0474999999997</v>
      </c>
      <c r="D76" s="66" t="s">
        <v>487</v>
      </c>
      <c r="E76" s="106">
        <v>2442900.9</v>
      </c>
      <c r="F76" s="106">
        <v>12214504.5</v>
      </c>
      <c r="G76" s="66"/>
      <c r="H76" s="66"/>
    </row>
    <row r="77" spans="1:8" x14ac:dyDescent="0.25">
      <c r="A77" s="66" t="s">
        <v>505</v>
      </c>
      <c r="B77" s="84"/>
      <c r="C77" s="84"/>
      <c r="D77" s="66" t="s">
        <v>487</v>
      </c>
      <c r="E77" s="106"/>
      <c r="F77" s="106">
        <v>0</v>
      </c>
      <c r="G77" s="66"/>
      <c r="H77" s="66"/>
    </row>
    <row r="78" spans="1:8" x14ac:dyDescent="0.25">
      <c r="A78" s="66" t="s">
        <v>494</v>
      </c>
      <c r="B78" s="84">
        <v>4</v>
      </c>
      <c r="C78" s="84">
        <v>1.4E-3</v>
      </c>
      <c r="D78" s="66" t="s">
        <v>511</v>
      </c>
      <c r="E78" s="106">
        <v>9.4219999999999998E-3</v>
      </c>
      <c r="F78" s="106">
        <v>4.7109999999999999E-2</v>
      </c>
      <c r="G78" s="66"/>
      <c r="H78" s="66"/>
    </row>
    <row r="79" spans="1:8" x14ac:dyDescent="0.25">
      <c r="A79" s="66" t="s">
        <v>495</v>
      </c>
      <c r="B79" s="84">
        <v>15</v>
      </c>
      <c r="C79" s="84">
        <v>4174.5563000000002</v>
      </c>
      <c r="D79" s="66" t="s">
        <v>487</v>
      </c>
      <c r="E79" s="106">
        <v>726372.79619999998</v>
      </c>
      <c r="F79" s="106">
        <v>3631863.9809999997</v>
      </c>
      <c r="G79" s="66"/>
      <c r="H79" s="66"/>
    </row>
    <row r="80" spans="1:8" x14ac:dyDescent="0.25">
      <c r="A80" s="66"/>
      <c r="B80" s="84"/>
      <c r="C80" s="84"/>
      <c r="D80" s="66" t="s">
        <v>121</v>
      </c>
      <c r="E80" s="106">
        <f>SUBTOTAL(109,Countryside_Stewardship_Agreements___2018_total[Annual value])</f>
        <v>6898981.6644719997</v>
      </c>
      <c r="F80" s="106">
        <f>SUBTOTAL(109,Countryside_Stewardship_Agreements___2018_total[Lifetime of agreement vlaue])</f>
        <v>34494908.322359994</v>
      </c>
      <c r="G80" s="66"/>
      <c r="H80" s="66"/>
    </row>
    <row r="81" spans="1:8" s="22" customFormat="1" ht="12" x14ac:dyDescent="0.25">
      <c r="A81" s="22" t="s">
        <v>384</v>
      </c>
    </row>
    <row r="82" spans="1:8" x14ac:dyDescent="0.25">
      <c r="A82" s="66"/>
      <c r="B82" s="84"/>
      <c r="C82" s="84"/>
      <c r="D82" s="66"/>
      <c r="E82" s="106"/>
      <c r="F82" s="106"/>
      <c r="G82" s="66"/>
      <c r="H82" s="66"/>
    </row>
    <row r="83" spans="1:8" s="13" customFormat="1" ht="5.0999999999999996" customHeight="1" x14ac:dyDescent="0.25">
      <c r="A83" s="105"/>
      <c r="B83" s="113"/>
      <c r="C83" s="113"/>
      <c r="D83" s="105"/>
      <c r="E83" s="114"/>
      <c r="F83" s="114"/>
      <c r="G83" s="105"/>
      <c r="H83" s="105"/>
    </row>
    <row r="84" spans="1:8" x14ac:dyDescent="0.25">
      <c r="A84" s="66"/>
      <c r="B84" s="84"/>
      <c r="C84" s="84"/>
      <c r="D84" s="66"/>
      <c r="E84" s="106"/>
      <c r="F84" s="106"/>
      <c r="G84" s="66"/>
      <c r="H84" s="66"/>
    </row>
    <row r="85" spans="1:8" ht="27.75" x14ac:dyDescent="0.45">
      <c r="A85" s="115">
        <v>2017</v>
      </c>
      <c r="B85" s="84"/>
      <c r="C85" s="84"/>
      <c r="D85" s="66"/>
      <c r="E85" s="106"/>
      <c r="F85" s="106"/>
      <c r="G85" s="66"/>
      <c r="H85" s="66"/>
    </row>
    <row r="86" spans="1:8" s="20" customFormat="1" ht="18.75" x14ac:dyDescent="0.3">
      <c r="A86" s="62" t="s">
        <v>513</v>
      </c>
      <c r="B86" s="62"/>
      <c r="C86" s="62"/>
      <c r="D86" s="62"/>
      <c r="E86" s="62"/>
      <c r="F86" s="62"/>
      <c r="G86" s="62"/>
      <c r="H86" s="62"/>
    </row>
    <row r="87" spans="1:8" x14ac:dyDescent="0.25">
      <c r="A87" s="418" t="s">
        <v>514</v>
      </c>
      <c r="B87" s="419"/>
      <c r="C87" s="419"/>
      <c r="D87" s="419"/>
      <c r="E87" s="419"/>
      <c r="F87" s="419"/>
      <c r="G87" s="66"/>
      <c r="H87" s="66"/>
    </row>
    <row r="88" spans="1:8" s="1" customFormat="1" x14ac:dyDescent="0.25">
      <c r="A88" s="341" t="s">
        <v>475</v>
      </c>
      <c r="B88" s="344" t="s">
        <v>476</v>
      </c>
      <c r="C88" s="344" t="s">
        <v>477</v>
      </c>
      <c r="D88" s="341" t="s">
        <v>478</v>
      </c>
      <c r="E88" s="345" t="s">
        <v>479</v>
      </c>
      <c r="F88" s="345" t="s">
        <v>480</v>
      </c>
      <c r="G88" s="78"/>
      <c r="H88" s="78"/>
    </row>
    <row r="89" spans="1:8" x14ac:dyDescent="0.25">
      <c r="A89" s="66" t="s">
        <v>486</v>
      </c>
      <c r="B89" s="84">
        <v>198</v>
      </c>
      <c r="C89" s="84">
        <v>8.9299999999999784</v>
      </c>
      <c r="D89" s="66" t="s">
        <v>515</v>
      </c>
      <c r="E89" s="106">
        <v>287543.75</v>
      </c>
      <c r="F89" s="106">
        <v>1437718.75</v>
      </c>
      <c r="G89" s="66"/>
      <c r="H89" s="66"/>
    </row>
    <row r="90" spans="1:8" x14ac:dyDescent="0.25">
      <c r="A90" s="66" t="s">
        <v>512</v>
      </c>
      <c r="B90" s="84">
        <v>30</v>
      </c>
      <c r="C90" s="84">
        <v>260.08999999999992</v>
      </c>
      <c r="D90" s="66" t="s">
        <v>515</v>
      </c>
      <c r="E90" s="106">
        <v>110529.62000000001</v>
      </c>
      <c r="F90" s="106">
        <v>552648.1</v>
      </c>
      <c r="G90" s="66"/>
      <c r="H90" s="66"/>
    </row>
    <row r="91" spans="1:8" x14ac:dyDescent="0.25">
      <c r="A91" s="66" t="s">
        <v>489</v>
      </c>
      <c r="B91" s="84">
        <v>16</v>
      </c>
      <c r="C91" s="84">
        <v>321.02</v>
      </c>
      <c r="D91" s="66" t="s">
        <v>515</v>
      </c>
      <c r="E91" s="106">
        <v>25359.43</v>
      </c>
      <c r="F91" s="106">
        <v>126797.15</v>
      </c>
      <c r="G91" s="66"/>
      <c r="H91" s="66"/>
    </row>
    <row r="92" spans="1:8" x14ac:dyDescent="0.25">
      <c r="A92" s="66" t="s">
        <v>490</v>
      </c>
      <c r="B92" s="84">
        <v>3</v>
      </c>
      <c r="C92" s="84">
        <v>17.45</v>
      </c>
      <c r="D92" s="66" t="s">
        <v>515</v>
      </c>
      <c r="E92" s="106">
        <v>2390.65</v>
      </c>
      <c r="F92" s="106">
        <v>11953.25</v>
      </c>
      <c r="G92" s="66"/>
      <c r="H92" s="66"/>
    </row>
    <row r="93" spans="1:8" x14ac:dyDescent="0.25">
      <c r="A93" s="66" t="s">
        <v>491</v>
      </c>
      <c r="B93" s="84">
        <v>77</v>
      </c>
      <c r="C93" s="84">
        <v>783.58000000000072</v>
      </c>
      <c r="D93" s="66" t="s">
        <v>515</v>
      </c>
      <c r="E93" s="106">
        <v>23507.690000000017</v>
      </c>
      <c r="F93" s="106">
        <v>117538.45</v>
      </c>
      <c r="G93" s="66"/>
      <c r="H93" s="66"/>
    </row>
    <row r="94" spans="1:8" x14ac:dyDescent="0.25">
      <c r="A94" s="66" t="s">
        <v>492</v>
      </c>
      <c r="B94" s="84">
        <v>3</v>
      </c>
      <c r="C94" s="84">
        <v>4.54</v>
      </c>
      <c r="D94" s="66" t="s">
        <v>515</v>
      </c>
      <c r="E94" s="106">
        <v>2000.32</v>
      </c>
      <c r="F94" s="106">
        <v>10001.6</v>
      </c>
      <c r="G94" s="66"/>
      <c r="H94" s="66"/>
    </row>
    <row r="95" spans="1:8" x14ac:dyDescent="0.25">
      <c r="A95" s="66" t="s">
        <v>494</v>
      </c>
      <c r="B95" s="84">
        <v>4</v>
      </c>
      <c r="C95" s="84">
        <v>0.05</v>
      </c>
      <c r="D95" s="66" t="s">
        <v>515</v>
      </c>
      <c r="E95" s="106">
        <v>3378.46</v>
      </c>
      <c r="F95" s="106">
        <v>16892.3</v>
      </c>
      <c r="G95" s="66"/>
      <c r="H95" s="66"/>
    </row>
    <row r="96" spans="1:8" x14ac:dyDescent="0.25">
      <c r="A96" s="66" t="s">
        <v>495</v>
      </c>
      <c r="B96" s="84">
        <v>3</v>
      </c>
      <c r="C96" s="84">
        <v>61.790000000000006</v>
      </c>
      <c r="D96" s="66" t="s">
        <v>515</v>
      </c>
      <c r="E96" s="106">
        <v>10750.830000000002</v>
      </c>
      <c r="F96" s="106">
        <v>53754.15</v>
      </c>
      <c r="G96" s="66"/>
      <c r="H96" s="66"/>
    </row>
    <row r="97" spans="1:8" x14ac:dyDescent="0.25">
      <c r="A97" s="66"/>
      <c r="B97" s="84"/>
      <c r="C97" s="84"/>
      <c r="D97" s="66" t="s">
        <v>121</v>
      </c>
      <c r="E97" s="106">
        <f>SUBTOTAL(109,Countryside_Stewardship_Agreements___2017_mid_tier[Annual value])</f>
        <v>465460.75000000006</v>
      </c>
      <c r="F97" s="106">
        <f>SUBTOTAL(109,Countryside_Stewardship_Agreements___2017_mid_tier[Lifetime of agreement value])</f>
        <v>2327303.75</v>
      </c>
      <c r="G97" s="66"/>
      <c r="H97" s="66"/>
    </row>
    <row r="98" spans="1:8" x14ac:dyDescent="0.25">
      <c r="A98" s="66"/>
      <c r="B98" s="84"/>
      <c r="C98" s="84"/>
      <c r="D98" s="66"/>
      <c r="E98" s="106"/>
      <c r="F98" s="106"/>
      <c r="G98" s="66"/>
      <c r="H98" s="66"/>
    </row>
    <row r="99" spans="1:8" s="20" customFormat="1" ht="18.75" x14ac:dyDescent="0.3">
      <c r="A99" s="62" t="s">
        <v>516</v>
      </c>
      <c r="B99" s="62"/>
      <c r="C99" s="62"/>
      <c r="D99" s="62"/>
      <c r="E99" s="62"/>
      <c r="F99" s="62"/>
      <c r="G99" s="62"/>
      <c r="H99" s="62"/>
    </row>
    <row r="100" spans="1:8" x14ac:dyDescent="0.25">
      <c r="A100" s="418" t="s">
        <v>517</v>
      </c>
      <c r="B100" s="419"/>
      <c r="C100" s="419"/>
      <c r="D100" s="419"/>
      <c r="E100" s="419"/>
      <c r="F100" s="419"/>
      <c r="G100" s="66"/>
      <c r="H100" s="66"/>
    </row>
    <row r="101" spans="1:8" s="1" customFormat="1" x14ac:dyDescent="0.25">
      <c r="A101" s="341" t="s">
        <v>475</v>
      </c>
      <c r="B101" s="344" t="s">
        <v>476</v>
      </c>
      <c r="C101" s="344" t="s">
        <v>477</v>
      </c>
      <c r="D101" s="341" t="s">
        <v>478</v>
      </c>
      <c r="E101" s="345" t="s">
        <v>479</v>
      </c>
      <c r="F101" s="345" t="s">
        <v>509</v>
      </c>
      <c r="G101" s="78"/>
      <c r="H101" s="78"/>
    </row>
    <row r="102" spans="1:8" x14ac:dyDescent="0.25">
      <c r="A102" s="66" t="s">
        <v>518</v>
      </c>
      <c r="B102" s="84">
        <v>6</v>
      </c>
      <c r="C102" s="84">
        <v>113767.8</v>
      </c>
      <c r="D102" s="66" t="s">
        <v>519</v>
      </c>
      <c r="E102" s="106">
        <v>113767.8</v>
      </c>
      <c r="F102" s="106">
        <v>113767.8</v>
      </c>
      <c r="G102" s="66"/>
      <c r="H102" s="66"/>
    </row>
    <row r="103" spans="1:8" x14ac:dyDescent="0.25">
      <c r="A103" s="66" t="s">
        <v>520</v>
      </c>
      <c r="B103" s="84">
        <v>1</v>
      </c>
      <c r="C103" s="84">
        <v>10</v>
      </c>
      <c r="D103" s="66" t="s">
        <v>521</v>
      </c>
      <c r="E103" s="106">
        <v>2900</v>
      </c>
      <c r="F103" s="106">
        <v>2900</v>
      </c>
      <c r="G103" s="66"/>
      <c r="H103" s="66"/>
    </row>
    <row r="104" spans="1:8" x14ac:dyDescent="0.25">
      <c r="A104" s="66" t="s">
        <v>486</v>
      </c>
      <c r="B104" s="84">
        <v>17</v>
      </c>
      <c r="C104" s="84">
        <v>0.89999999999999991</v>
      </c>
      <c r="D104" s="66" t="s">
        <v>515</v>
      </c>
      <c r="E104" s="106">
        <v>29120</v>
      </c>
      <c r="F104" s="106">
        <v>145600</v>
      </c>
      <c r="G104" s="66"/>
      <c r="H104" s="66"/>
    </row>
    <row r="105" spans="1:8" x14ac:dyDescent="0.25">
      <c r="A105" s="66" t="s">
        <v>512</v>
      </c>
      <c r="B105" s="84">
        <v>12</v>
      </c>
      <c r="C105" s="84">
        <v>76.739999999999995</v>
      </c>
      <c r="D105" s="66" t="s">
        <v>515</v>
      </c>
      <c r="E105" s="106">
        <v>32608.860000000004</v>
      </c>
      <c r="F105" s="106">
        <v>163044.29999999999</v>
      </c>
      <c r="G105" s="66"/>
      <c r="H105" s="66"/>
    </row>
    <row r="106" spans="1:8" x14ac:dyDescent="0.25">
      <c r="A106" s="66" t="s">
        <v>489</v>
      </c>
      <c r="B106" s="84">
        <v>14</v>
      </c>
      <c r="C106" s="84">
        <v>481.75999999999988</v>
      </c>
      <c r="D106" s="66" t="s">
        <v>515</v>
      </c>
      <c r="E106" s="106">
        <v>38058.379999999997</v>
      </c>
      <c r="F106" s="106">
        <v>190291.9</v>
      </c>
      <c r="G106" s="66"/>
      <c r="H106" s="66"/>
    </row>
    <row r="107" spans="1:8" x14ac:dyDescent="0.25">
      <c r="A107" s="66" t="s">
        <v>491</v>
      </c>
      <c r="B107" s="84">
        <v>28</v>
      </c>
      <c r="C107" s="84">
        <v>263.58</v>
      </c>
      <c r="D107" s="66" t="s">
        <v>515</v>
      </c>
      <c r="E107" s="106">
        <v>7907.87</v>
      </c>
      <c r="F107" s="106">
        <v>39539.35</v>
      </c>
      <c r="G107" s="66"/>
      <c r="H107" s="66"/>
    </row>
    <row r="108" spans="1:8" x14ac:dyDescent="0.25">
      <c r="A108" s="66" t="s">
        <v>492</v>
      </c>
      <c r="B108" s="84">
        <v>1</v>
      </c>
      <c r="C108" s="84">
        <v>0.8</v>
      </c>
      <c r="D108" s="66" t="s">
        <v>515</v>
      </c>
      <c r="E108" s="106">
        <v>352</v>
      </c>
      <c r="F108" s="106">
        <v>1760</v>
      </c>
      <c r="G108" s="66"/>
      <c r="H108" s="66"/>
    </row>
    <row r="109" spans="1:8" x14ac:dyDescent="0.25">
      <c r="A109" s="66" t="s">
        <v>495</v>
      </c>
      <c r="B109" s="84">
        <v>1</v>
      </c>
      <c r="C109" s="84">
        <v>28.169999999999998</v>
      </c>
      <c r="D109" s="66" t="s">
        <v>515</v>
      </c>
      <c r="E109" s="106">
        <v>4900.78</v>
      </c>
      <c r="F109" s="106">
        <v>24503.9</v>
      </c>
      <c r="G109" s="66"/>
      <c r="H109" s="66"/>
    </row>
    <row r="110" spans="1:8" x14ac:dyDescent="0.25">
      <c r="A110" s="66" t="s">
        <v>121</v>
      </c>
      <c r="B110" s="84">
        <f>SUBTOTAL(109,Countryside_Stewardship_Agreements___2017_higher_tier[Number of agreements including this option])</f>
        <v>80</v>
      </c>
      <c r="C110" s="84"/>
      <c r="D110" s="66" t="s">
        <v>121</v>
      </c>
      <c r="E110" s="106">
        <f>SUBTOTAL(109,Countryside_Stewardship_Agreements___2017_higher_tier[Annual value])</f>
        <v>229615.69</v>
      </c>
      <c r="F110" s="106">
        <f>SUBTOTAL(109,Countryside_Stewardship_Agreements___2017_higher_tier[Lifetime of agreement vlaue])</f>
        <v>681407.25</v>
      </c>
      <c r="G110" s="66"/>
      <c r="H110" s="66"/>
    </row>
    <row r="111" spans="1:8" x14ac:dyDescent="0.25">
      <c r="A111" s="66"/>
      <c r="B111" s="84"/>
      <c r="C111" s="84"/>
      <c r="D111" s="66"/>
      <c r="E111" s="106"/>
      <c r="F111" s="106"/>
      <c r="G111" s="66"/>
      <c r="H111" s="66"/>
    </row>
    <row r="112" spans="1:8" s="20" customFormat="1" ht="18.75" x14ac:dyDescent="0.3">
      <c r="A112" s="62" t="s">
        <v>522</v>
      </c>
      <c r="B112" s="62"/>
      <c r="C112" s="62"/>
      <c r="D112" s="62"/>
      <c r="E112" s="62"/>
      <c r="F112" s="62"/>
      <c r="G112" s="62"/>
      <c r="H112" s="62"/>
    </row>
    <row r="113" spans="1:8" s="1" customFormat="1" x14ac:dyDescent="0.25">
      <c r="A113" s="341" t="s">
        <v>475</v>
      </c>
      <c r="B113" s="344" t="s">
        <v>476</v>
      </c>
      <c r="C113" s="344" t="s">
        <v>477</v>
      </c>
      <c r="D113" s="341" t="s">
        <v>478</v>
      </c>
      <c r="E113" s="345" t="s">
        <v>479</v>
      </c>
      <c r="F113" s="345" t="s">
        <v>509</v>
      </c>
      <c r="G113" s="78"/>
      <c r="H113" s="78"/>
    </row>
    <row r="114" spans="1:8" x14ac:dyDescent="0.25">
      <c r="A114" s="66" t="s">
        <v>518</v>
      </c>
      <c r="B114" s="84">
        <v>6</v>
      </c>
      <c r="C114" s="84">
        <v>113767.8</v>
      </c>
      <c r="D114" s="66" t="s">
        <v>519</v>
      </c>
      <c r="E114" s="106">
        <v>113767.8</v>
      </c>
      <c r="F114" s="106">
        <v>113767.8</v>
      </c>
      <c r="G114" s="66"/>
      <c r="H114" s="66"/>
    </row>
    <row r="115" spans="1:8" x14ac:dyDescent="0.25">
      <c r="A115" s="66" t="s">
        <v>520</v>
      </c>
      <c r="B115" s="84">
        <v>1</v>
      </c>
      <c r="C115" s="84">
        <v>10</v>
      </c>
      <c r="D115" s="66" t="s">
        <v>521</v>
      </c>
      <c r="E115" s="106">
        <v>2900</v>
      </c>
      <c r="F115" s="106">
        <v>2900</v>
      </c>
      <c r="G115" s="66"/>
      <c r="H115" s="66"/>
    </row>
    <row r="116" spans="1:8" x14ac:dyDescent="0.25">
      <c r="A116" s="66" t="s">
        <v>486</v>
      </c>
      <c r="B116" s="84">
        <v>215</v>
      </c>
      <c r="C116" s="84">
        <v>9.8299999999999788</v>
      </c>
      <c r="D116" s="66" t="s">
        <v>515</v>
      </c>
      <c r="E116" s="106">
        <v>316663.75</v>
      </c>
      <c r="F116" s="106">
        <v>1583318.75</v>
      </c>
      <c r="G116" s="66"/>
      <c r="H116" s="66"/>
    </row>
    <row r="117" spans="1:8" x14ac:dyDescent="0.25">
      <c r="A117" s="66" t="s">
        <v>512</v>
      </c>
      <c r="B117" s="84">
        <v>42</v>
      </c>
      <c r="C117" s="84">
        <v>336.82999999999993</v>
      </c>
      <c r="D117" s="66" t="s">
        <v>515</v>
      </c>
      <c r="E117" s="106">
        <v>143138.48000000001</v>
      </c>
      <c r="F117" s="106">
        <v>715692.39999999991</v>
      </c>
      <c r="G117" s="66"/>
      <c r="H117" s="66"/>
    </row>
    <row r="118" spans="1:8" x14ac:dyDescent="0.25">
      <c r="A118" s="66" t="s">
        <v>489</v>
      </c>
      <c r="B118" s="84">
        <v>30</v>
      </c>
      <c r="C118" s="84">
        <v>802.77999999999986</v>
      </c>
      <c r="D118" s="66" t="s">
        <v>515</v>
      </c>
      <c r="E118" s="106">
        <v>63417.81</v>
      </c>
      <c r="F118" s="106">
        <v>317089.05</v>
      </c>
      <c r="G118" s="66"/>
      <c r="H118" s="66"/>
    </row>
    <row r="119" spans="1:8" x14ac:dyDescent="0.25">
      <c r="A119" s="66" t="s">
        <v>490</v>
      </c>
      <c r="B119" s="84">
        <v>3</v>
      </c>
      <c r="C119" s="84">
        <v>17.45</v>
      </c>
      <c r="D119" s="66" t="s">
        <v>515</v>
      </c>
      <c r="E119" s="106">
        <v>2390.65</v>
      </c>
      <c r="F119" s="106">
        <v>11953.25</v>
      </c>
      <c r="G119" s="66"/>
      <c r="H119" s="66"/>
    </row>
    <row r="120" spans="1:8" x14ac:dyDescent="0.25">
      <c r="A120" s="66" t="s">
        <v>491</v>
      </c>
      <c r="B120" s="84">
        <v>105</v>
      </c>
      <c r="C120" s="84">
        <v>1047.1600000000008</v>
      </c>
      <c r="D120" s="66" t="s">
        <v>515</v>
      </c>
      <c r="E120" s="106">
        <v>31415.560000000016</v>
      </c>
      <c r="F120" s="106">
        <v>157077.79999999999</v>
      </c>
      <c r="G120" s="66"/>
      <c r="H120" s="66"/>
    </row>
    <row r="121" spans="1:8" x14ac:dyDescent="0.25">
      <c r="A121" s="66" t="s">
        <v>492</v>
      </c>
      <c r="B121" s="84">
        <v>4</v>
      </c>
      <c r="C121" s="84">
        <v>5.34</v>
      </c>
      <c r="D121" s="66" t="s">
        <v>515</v>
      </c>
      <c r="E121" s="106">
        <v>2352.3199999999997</v>
      </c>
      <c r="F121" s="106">
        <v>11761.6</v>
      </c>
      <c r="G121" s="66"/>
      <c r="H121" s="66"/>
    </row>
    <row r="122" spans="1:8" x14ac:dyDescent="0.25">
      <c r="A122" s="66" t="s">
        <v>493</v>
      </c>
      <c r="B122" s="84">
        <v>0</v>
      </c>
      <c r="C122" s="84">
        <v>0</v>
      </c>
      <c r="D122" s="66" t="s">
        <v>515</v>
      </c>
      <c r="E122" s="106">
        <v>0</v>
      </c>
      <c r="F122" s="106">
        <v>0</v>
      </c>
      <c r="G122" s="66"/>
      <c r="H122" s="66"/>
    </row>
    <row r="123" spans="1:8" x14ac:dyDescent="0.25">
      <c r="A123" s="66" t="s">
        <v>494</v>
      </c>
      <c r="B123" s="84">
        <v>4</v>
      </c>
      <c r="C123" s="84">
        <v>0.05</v>
      </c>
      <c r="D123" s="66" t="s">
        <v>515</v>
      </c>
      <c r="E123" s="106">
        <v>3378.46</v>
      </c>
      <c r="F123" s="106">
        <v>16892.3</v>
      </c>
      <c r="G123" s="66"/>
      <c r="H123" s="66"/>
    </row>
    <row r="124" spans="1:8" x14ac:dyDescent="0.25">
      <c r="A124" s="66" t="s">
        <v>495</v>
      </c>
      <c r="B124" s="84">
        <v>4</v>
      </c>
      <c r="C124" s="84">
        <v>89.960000000000008</v>
      </c>
      <c r="D124" s="66" t="s">
        <v>515</v>
      </c>
      <c r="E124" s="106">
        <v>15651.61</v>
      </c>
      <c r="F124" s="106">
        <v>78258.05</v>
      </c>
      <c r="G124" s="66"/>
      <c r="H124" s="66"/>
    </row>
    <row r="125" spans="1:8" x14ac:dyDescent="0.25">
      <c r="A125" s="66" t="s">
        <v>121</v>
      </c>
      <c r="B125" s="84">
        <f>SUBTOTAL(109,Countryside_Stewardship_Agreements___2017_total[Number of agreements including this option])</f>
        <v>414</v>
      </c>
      <c r="C125" s="84"/>
      <c r="D125" s="66" t="s">
        <v>121</v>
      </c>
      <c r="E125" s="106">
        <f>SUBTOTAL(109,Countryside_Stewardship_Agreements___2017_total[Annual value])</f>
        <v>695076.44000000006</v>
      </c>
      <c r="F125" s="106">
        <f>SUBTOTAL(109,Countryside_Stewardship_Agreements___2017_total[Lifetime of agreement vlaue])</f>
        <v>3008710.9999999995</v>
      </c>
      <c r="G125" s="66"/>
      <c r="H125" s="66"/>
    </row>
    <row r="126" spans="1:8" x14ac:dyDescent="0.25">
      <c r="A126" s="66"/>
      <c r="B126" s="84"/>
      <c r="C126" s="84"/>
      <c r="D126" s="66"/>
      <c r="E126" s="106"/>
      <c r="F126" s="106"/>
      <c r="G126" s="66"/>
      <c r="H126" s="66"/>
    </row>
    <row r="127" spans="1:8" s="13" customFormat="1" ht="5.0999999999999996" customHeight="1" x14ac:dyDescent="0.25">
      <c r="A127" s="105"/>
      <c r="B127" s="113"/>
      <c r="C127" s="113"/>
      <c r="D127" s="105"/>
      <c r="E127" s="114"/>
      <c r="F127" s="114"/>
      <c r="G127" s="105"/>
      <c r="H127" s="105"/>
    </row>
    <row r="128" spans="1:8" x14ac:dyDescent="0.25">
      <c r="A128" s="66"/>
      <c r="B128" s="84"/>
      <c r="C128" s="84"/>
      <c r="D128" s="66"/>
      <c r="E128" s="106"/>
      <c r="F128" s="106"/>
      <c r="G128" s="66"/>
      <c r="H128" s="66"/>
    </row>
    <row r="129" spans="1:8" s="20" customFormat="1" ht="18.75" x14ac:dyDescent="0.3">
      <c r="A129" s="62" t="s">
        <v>523</v>
      </c>
      <c r="B129" s="62"/>
      <c r="C129" s="62"/>
      <c r="D129" s="62"/>
      <c r="E129" s="62"/>
      <c r="F129" s="62"/>
      <c r="G129" s="62"/>
      <c r="H129" s="62"/>
    </row>
    <row r="130" spans="1:8" s="1" customFormat="1" x14ac:dyDescent="0.25">
      <c r="A130" s="341" t="s">
        <v>475</v>
      </c>
      <c r="B130" s="344" t="s">
        <v>476</v>
      </c>
      <c r="C130" s="344" t="s">
        <v>524</v>
      </c>
      <c r="D130" s="341" t="s">
        <v>478</v>
      </c>
      <c r="E130" s="345" t="s">
        <v>479</v>
      </c>
      <c r="F130" s="345" t="s">
        <v>509</v>
      </c>
      <c r="G130" s="78"/>
      <c r="H130" s="78"/>
    </row>
    <row r="131" spans="1:8" x14ac:dyDescent="0.25">
      <c r="A131" s="66" t="s">
        <v>518</v>
      </c>
      <c r="B131" s="84">
        <v>9</v>
      </c>
      <c r="C131" s="84"/>
      <c r="D131" s="66" t="s">
        <v>519</v>
      </c>
      <c r="E131" s="106" t="s">
        <v>223</v>
      </c>
      <c r="F131" s="106">
        <v>51148.23</v>
      </c>
      <c r="G131" s="66"/>
      <c r="H131" s="66"/>
    </row>
    <row r="132" spans="1:8" x14ac:dyDescent="0.25">
      <c r="A132" s="66" t="s">
        <v>520</v>
      </c>
      <c r="B132" s="84">
        <v>3</v>
      </c>
      <c r="C132" s="84"/>
      <c r="D132" s="66" t="s">
        <v>521</v>
      </c>
      <c r="E132" s="106" t="s">
        <v>223</v>
      </c>
      <c r="F132" s="106">
        <v>3190</v>
      </c>
      <c r="G132" s="66"/>
      <c r="H132" s="66"/>
    </row>
    <row r="133" spans="1:8" x14ac:dyDescent="0.25">
      <c r="A133" s="66" t="s">
        <v>486</v>
      </c>
      <c r="B133" s="84">
        <v>238</v>
      </c>
      <c r="C133" s="84"/>
      <c r="D133" s="66" t="s">
        <v>515</v>
      </c>
      <c r="E133" s="106" t="s">
        <v>223</v>
      </c>
      <c r="F133" s="106">
        <v>1883976.25</v>
      </c>
      <c r="G133" s="66"/>
      <c r="H133" s="66"/>
    </row>
    <row r="134" spans="1:8" x14ac:dyDescent="0.25">
      <c r="A134" s="66" t="s">
        <v>512</v>
      </c>
      <c r="B134" s="84">
        <v>36</v>
      </c>
      <c r="C134" s="84">
        <v>162.78</v>
      </c>
      <c r="D134" s="66" t="s">
        <v>515</v>
      </c>
      <c r="E134" s="106" t="s">
        <v>223</v>
      </c>
      <c r="F134" s="106">
        <v>349706.36249999999</v>
      </c>
      <c r="G134" s="66"/>
      <c r="H134" s="66"/>
    </row>
    <row r="135" spans="1:8" x14ac:dyDescent="0.25">
      <c r="A135" s="66" t="s">
        <v>489</v>
      </c>
      <c r="B135" s="84">
        <v>29</v>
      </c>
      <c r="C135" s="84">
        <v>1292.07</v>
      </c>
      <c r="D135" s="66" t="s">
        <v>515</v>
      </c>
      <c r="E135" s="106" t="s">
        <v>223</v>
      </c>
      <c r="F135" s="106">
        <v>569772.60849999997</v>
      </c>
      <c r="G135" s="66"/>
      <c r="H135" s="66"/>
    </row>
    <row r="136" spans="1:8" x14ac:dyDescent="0.25">
      <c r="A136" s="66" t="s">
        <v>490</v>
      </c>
      <c r="B136" s="84">
        <v>1</v>
      </c>
      <c r="C136" s="84">
        <v>0.21</v>
      </c>
      <c r="D136" s="66" t="s">
        <v>515</v>
      </c>
      <c r="E136" s="106" t="s">
        <v>223</v>
      </c>
      <c r="F136" s="106">
        <v>146.316</v>
      </c>
      <c r="G136" s="66"/>
      <c r="H136" s="66"/>
    </row>
    <row r="137" spans="1:8" x14ac:dyDescent="0.25">
      <c r="A137" s="66" t="s">
        <v>491</v>
      </c>
      <c r="B137" s="84">
        <v>83</v>
      </c>
      <c r="C137" s="84">
        <v>1453.35</v>
      </c>
      <c r="D137" s="66" t="s">
        <v>515</v>
      </c>
      <c r="E137" s="106" t="s">
        <v>223</v>
      </c>
      <c r="F137" s="106">
        <v>236372.25000000003</v>
      </c>
      <c r="G137" s="66"/>
      <c r="H137" s="66"/>
    </row>
    <row r="138" spans="1:8" x14ac:dyDescent="0.25">
      <c r="A138" s="66" t="s">
        <v>492</v>
      </c>
      <c r="B138" s="84">
        <v>3</v>
      </c>
      <c r="C138" s="84">
        <v>1.49</v>
      </c>
      <c r="D138" s="66" t="s">
        <v>515</v>
      </c>
      <c r="E138" s="106" t="s">
        <v>223</v>
      </c>
      <c r="F138" s="106">
        <v>3284.38</v>
      </c>
      <c r="G138" s="66"/>
      <c r="H138" s="66"/>
    </row>
    <row r="139" spans="1:8" x14ac:dyDescent="0.25">
      <c r="A139" s="66" t="s">
        <v>493</v>
      </c>
      <c r="B139" s="84">
        <v>1</v>
      </c>
      <c r="C139" s="84">
        <v>10.89</v>
      </c>
      <c r="D139" s="66" t="s">
        <v>515</v>
      </c>
      <c r="E139" s="106" t="s">
        <v>223</v>
      </c>
      <c r="F139" s="106">
        <v>23967.68</v>
      </c>
      <c r="G139" s="66"/>
      <c r="H139" s="66"/>
    </row>
    <row r="140" spans="1:8" x14ac:dyDescent="0.25">
      <c r="A140" s="66" t="s">
        <v>494</v>
      </c>
      <c r="B140" s="84">
        <v>13</v>
      </c>
      <c r="C140" s="84"/>
      <c r="D140" s="66" t="s">
        <v>515</v>
      </c>
      <c r="E140" s="106" t="s">
        <v>223</v>
      </c>
      <c r="F140" s="106">
        <v>103204.55000000002</v>
      </c>
      <c r="G140" s="66"/>
      <c r="H140" s="66"/>
    </row>
    <row r="141" spans="1:8" x14ac:dyDescent="0.25">
      <c r="A141" s="66" t="s">
        <v>495</v>
      </c>
      <c r="B141" s="84">
        <v>5</v>
      </c>
      <c r="C141" s="84">
        <v>43.37</v>
      </c>
      <c r="D141" s="66" t="s">
        <v>515</v>
      </c>
      <c r="E141" s="106" t="s">
        <v>223</v>
      </c>
      <c r="F141" s="106">
        <v>37729.986000000004</v>
      </c>
      <c r="G141" s="66"/>
      <c r="H141" s="66"/>
    </row>
    <row r="142" spans="1:8" x14ac:dyDescent="0.25">
      <c r="A142" s="116" t="s">
        <v>121</v>
      </c>
      <c r="B142" s="117" t="s">
        <v>525</v>
      </c>
      <c r="C142" s="117" t="s">
        <v>526</v>
      </c>
      <c r="D142" s="116"/>
      <c r="E142" s="118"/>
      <c r="F142" s="118">
        <f>SUBTOTAL(109,Countryside_Stewardship_Agreements___2016_total[Lifetime of agreement vlaue])</f>
        <v>3262498.6129999999</v>
      </c>
      <c r="G142" s="66"/>
      <c r="H142" s="66"/>
    </row>
  </sheetData>
  <mergeCells count="8">
    <mergeCell ref="A67:F67"/>
    <mergeCell ref="A87:F87"/>
    <mergeCell ref="A100:F100"/>
    <mergeCell ref="A4:D4"/>
    <mergeCell ref="A5:D5"/>
    <mergeCell ref="A26:F26"/>
    <mergeCell ref="A48:F48"/>
    <mergeCell ref="A7:F7"/>
  </mergeCells>
  <hyperlinks>
    <hyperlink ref="A1" location="'Contents'!B7" display="⇐ Return to contents" xr:uid="{57700C4D-1060-4012-8353-4916473B7E1D}"/>
  </hyperlink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B139"/>
  <sheetViews>
    <sheetView showGridLines="0" zoomScaleNormal="100" workbookViewId="0">
      <selection activeCell="B1" sqref="B1"/>
    </sheetView>
  </sheetViews>
  <sheetFormatPr defaultRowHeight="15" x14ac:dyDescent="0.25"/>
  <cols>
    <col min="1" max="1" width="59.7109375" customWidth="1"/>
    <col min="2" max="17" width="11.42578125" customWidth="1"/>
    <col min="18" max="20" width="19.85546875" customWidth="1"/>
    <col min="21" max="21" width="13.140625" customWidth="1"/>
    <col min="31" max="31" width="14.140625" customWidth="1"/>
  </cols>
  <sheetData>
    <row r="1" spans="1:21" x14ac:dyDescent="0.25">
      <c r="A1" s="82" t="s">
        <v>21</v>
      </c>
      <c r="B1" s="66"/>
      <c r="C1" s="66"/>
      <c r="D1" s="66"/>
      <c r="E1" s="66"/>
      <c r="F1" s="66"/>
      <c r="G1" s="66"/>
      <c r="H1" s="66"/>
      <c r="I1" s="66"/>
      <c r="J1" s="66"/>
      <c r="K1" s="66"/>
      <c r="L1" s="66"/>
      <c r="M1" s="66"/>
      <c r="N1" s="66"/>
      <c r="O1" s="66"/>
      <c r="P1" s="66"/>
      <c r="Q1" s="66"/>
      <c r="R1" s="66"/>
      <c r="S1" s="66"/>
      <c r="T1" s="66"/>
    </row>
    <row r="2" spans="1:21" x14ac:dyDescent="0.25">
      <c r="A2" s="66"/>
      <c r="B2" s="66"/>
      <c r="C2" s="66"/>
      <c r="D2" s="66"/>
      <c r="E2" s="66"/>
      <c r="F2" s="66"/>
      <c r="G2" s="66"/>
      <c r="H2" s="66"/>
      <c r="I2" s="66"/>
      <c r="J2" s="66"/>
      <c r="K2" s="66"/>
      <c r="L2" s="66"/>
      <c r="M2" s="66"/>
      <c r="N2" s="66"/>
      <c r="O2" s="66"/>
      <c r="P2" s="66"/>
      <c r="Q2" s="66"/>
      <c r="R2" s="66"/>
      <c r="S2" s="66"/>
      <c r="T2" s="66"/>
    </row>
    <row r="3" spans="1:21" s="21" customFormat="1" ht="31.5" x14ac:dyDescent="0.5">
      <c r="A3" s="51" t="s">
        <v>527</v>
      </c>
      <c r="B3" s="51"/>
      <c r="C3" s="51"/>
      <c r="D3" s="51"/>
      <c r="E3" s="51"/>
      <c r="F3" s="51"/>
      <c r="G3" s="51"/>
      <c r="H3" s="51"/>
      <c r="I3" s="51"/>
      <c r="J3" s="51"/>
      <c r="K3" s="51"/>
      <c r="L3" s="51"/>
      <c r="M3" s="51"/>
      <c r="N3" s="51"/>
      <c r="O3" s="51"/>
      <c r="P3" s="51"/>
      <c r="Q3" s="51"/>
      <c r="R3" s="51"/>
      <c r="S3" s="51"/>
      <c r="T3" s="51"/>
    </row>
    <row r="4" spans="1:21" ht="47.45" customHeight="1" x14ac:dyDescent="0.25">
      <c r="A4" s="414" t="s">
        <v>528</v>
      </c>
      <c r="B4" s="414"/>
      <c r="C4" s="414"/>
      <c r="D4" s="414"/>
      <c r="E4" s="414"/>
      <c r="F4" s="414"/>
      <c r="G4" s="66"/>
      <c r="H4" s="66"/>
      <c r="I4" s="66"/>
      <c r="J4" s="66"/>
      <c r="K4" s="66"/>
      <c r="L4" s="66"/>
      <c r="M4" s="66"/>
      <c r="N4" s="66"/>
      <c r="O4" s="66"/>
      <c r="P4" s="66"/>
      <c r="Q4" s="66"/>
      <c r="R4" s="66"/>
      <c r="S4" s="66"/>
      <c r="T4" s="66"/>
    </row>
    <row r="5" spans="1:21" x14ac:dyDescent="0.25">
      <c r="A5" s="66"/>
      <c r="B5" s="66"/>
      <c r="C5" s="66"/>
      <c r="D5" s="66"/>
      <c r="E5" s="66"/>
      <c r="F5" s="66"/>
      <c r="G5" s="66"/>
      <c r="H5" s="66"/>
      <c r="I5" s="66"/>
      <c r="J5" s="66"/>
      <c r="K5" s="66"/>
      <c r="L5" s="66"/>
      <c r="M5" s="66"/>
      <c r="N5" s="66"/>
      <c r="O5" s="66"/>
      <c r="P5" s="66"/>
      <c r="Q5" s="66"/>
      <c r="R5" s="66"/>
      <c r="S5" s="66"/>
      <c r="T5" s="66"/>
    </row>
    <row r="6" spans="1:21" s="20" customFormat="1" ht="18.75" x14ac:dyDescent="0.3">
      <c r="A6" s="62" t="s">
        <v>529</v>
      </c>
      <c r="B6" s="62"/>
      <c r="C6" s="62"/>
      <c r="D6" s="62"/>
      <c r="E6" s="62"/>
      <c r="F6" s="62"/>
      <c r="G6" s="62"/>
      <c r="H6" s="62"/>
      <c r="I6" s="62"/>
      <c r="J6" s="62"/>
      <c r="K6" s="62"/>
      <c r="L6" s="62"/>
      <c r="M6" s="62"/>
      <c r="N6" s="62"/>
      <c r="O6" s="62"/>
      <c r="P6" s="62"/>
      <c r="Q6" s="62"/>
      <c r="R6" s="62"/>
      <c r="S6" s="62"/>
      <c r="T6" s="62"/>
    </row>
    <row r="7" spans="1:21" s="1" customFormat="1" ht="30" x14ac:dyDescent="0.25">
      <c r="A7" s="78" t="s">
        <v>283</v>
      </c>
      <c r="B7" s="78" t="s">
        <v>240</v>
      </c>
      <c r="C7" s="78" t="s">
        <v>171</v>
      </c>
      <c r="D7" s="78" t="s">
        <v>172</v>
      </c>
      <c r="E7" s="78" t="s">
        <v>530</v>
      </c>
      <c r="F7" s="78" t="s">
        <v>174</v>
      </c>
      <c r="G7" s="78" t="s">
        <v>175</v>
      </c>
      <c r="H7" s="78" t="s">
        <v>176</v>
      </c>
      <c r="I7" s="78" t="s">
        <v>177</v>
      </c>
      <c r="J7" s="78" t="s">
        <v>178</v>
      </c>
      <c r="K7" s="78" t="s">
        <v>179</v>
      </c>
      <c r="L7" s="78" t="s">
        <v>531</v>
      </c>
      <c r="M7" s="78" t="s">
        <v>181</v>
      </c>
      <c r="N7" s="78" t="s">
        <v>182</v>
      </c>
      <c r="O7" s="78" t="s">
        <v>183</v>
      </c>
      <c r="P7" s="78" t="s">
        <v>184</v>
      </c>
      <c r="Q7" s="78" t="s">
        <v>185</v>
      </c>
      <c r="R7" s="78" t="s">
        <v>532</v>
      </c>
      <c r="S7" s="78" t="s">
        <v>533</v>
      </c>
      <c r="T7" s="78" t="s">
        <v>534</v>
      </c>
      <c r="U7" s="1" t="s">
        <v>244</v>
      </c>
    </row>
    <row r="8" spans="1:21" s="11" customFormat="1" ht="30" x14ac:dyDescent="0.25">
      <c r="A8" s="90" t="s">
        <v>535</v>
      </c>
      <c r="B8" s="119"/>
      <c r="C8" s="119" t="s">
        <v>163</v>
      </c>
      <c r="D8" s="119" t="s">
        <v>163</v>
      </c>
      <c r="E8" s="119">
        <v>10700</v>
      </c>
      <c r="F8" s="119">
        <v>9500</v>
      </c>
      <c r="G8" s="119">
        <v>10400</v>
      </c>
      <c r="H8" s="119">
        <v>9800</v>
      </c>
      <c r="I8" s="119">
        <v>12900</v>
      </c>
      <c r="J8" s="119">
        <v>12000</v>
      </c>
      <c r="K8" s="119">
        <v>13800</v>
      </c>
      <c r="L8" s="119">
        <v>13900</v>
      </c>
      <c r="M8" s="119">
        <v>13000</v>
      </c>
      <c r="N8" s="119">
        <v>12000</v>
      </c>
      <c r="O8" s="119">
        <v>13000</v>
      </c>
      <c r="P8" s="119">
        <v>14000</v>
      </c>
      <c r="Q8" s="388">
        <v>10000</v>
      </c>
      <c r="R8" s="391">
        <f>Employment_by_historic_sites_and_buildings[2020]-Employment_by_historic_sites_and_buildings[2019]</f>
        <v>-4000</v>
      </c>
      <c r="S8" s="392">
        <f>Employment_by_historic_sites_and_buildings[Change 
2019 to 2020]/Employment_by_historic_sites_and_buildings[2019]</f>
        <v>-0.2857142857142857</v>
      </c>
      <c r="T8" s="392">
        <f>(Employment_by_historic_sites_and_buildings[2020]-Employment_by_historic_sites_and_buildings[2008 '[1']])/Employment_by_historic_sites_and_buildings[2008 '[1']]</f>
        <v>-6.5420560747663545E-2</v>
      </c>
    </row>
    <row r="9" spans="1:21" s="22" customFormat="1" ht="12" x14ac:dyDescent="0.25">
      <c r="A9" s="22" t="s">
        <v>536</v>
      </c>
    </row>
    <row r="10" spans="1:21" s="22" customFormat="1" ht="12" x14ac:dyDescent="0.25">
      <c r="A10" s="22" t="s">
        <v>537</v>
      </c>
    </row>
    <row r="11" spans="1:21" s="22" customFormat="1" ht="12" x14ac:dyDescent="0.25">
      <c r="A11" s="22" t="s">
        <v>538</v>
      </c>
    </row>
    <row r="12" spans="1:21" x14ac:dyDescent="0.25">
      <c r="A12" s="66"/>
      <c r="B12" s="66"/>
      <c r="C12" s="66"/>
      <c r="D12" s="66"/>
      <c r="E12" s="66"/>
      <c r="F12" s="66"/>
      <c r="G12" s="66"/>
      <c r="H12" s="66"/>
      <c r="I12" s="66"/>
      <c r="J12" s="66"/>
      <c r="K12" s="66"/>
      <c r="L12" s="66"/>
      <c r="M12" s="66"/>
      <c r="N12" s="66"/>
      <c r="O12" s="66"/>
      <c r="P12" s="66"/>
      <c r="Q12" s="66"/>
      <c r="R12" s="66"/>
      <c r="S12" s="66"/>
      <c r="T12" s="66"/>
    </row>
    <row r="13" spans="1:21" s="13" customFormat="1" ht="5.0999999999999996" customHeight="1" x14ac:dyDescent="0.25">
      <c r="A13" s="105"/>
      <c r="B13" s="105"/>
      <c r="C13" s="105"/>
      <c r="D13" s="105"/>
      <c r="E13" s="105"/>
      <c r="F13" s="105"/>
      <c r="G13" s="105"/>
      <c r="H13" s="105"/>
      <c r="I13" s="105"/>
      <c r="J13" s="105"/>
      <c r="K13" s="105"/>
      <c r="L13" s="105"/>
      <c r="M13" s="105"/>
      <c r="N13" s="105"/>
      <c r="O13" s="105"/>
      <c r="P13" s="105"/>
      <c r="Q13" s="105"/>
      <c r="R13" s="105"/>
      <c r="S13" s="105"/>
      <c r="T13" s="105"/>
    </row>
    <row r="14" spans="1:21" x14ac:dyDescent="0.25">
      <c r="A14" s="66"/>
      <c r="B14" s="66"/>
      <c r="C14" s="66"/>
      <c r="D14" s="66"/>
      <c r="E14" s="66"/>
      <c r="F14" s="66"/>
      <c r="G14" s="66"/>
      <c r="H14" s="66"/>
      <c r="I14" s="66"/>
      <c r="J14" s="66"/>
      <c r="K14" s="66"/>
      <c r="L14" s="66"/>
      <c r="M14" s="66"/>
      <c r="N14" s="66"/>
      <c r="O14" s="66"/>
      <c r="P14" s="66"/>
      <c r="Q14" s="66"/>
      <c r="R14" s="66"/>
      <c r="S14" s="66"/>
      <c r="T14" s="66"/>
    </row>
    <row r="15" spans="1:21" s="20" customFormat="1" ht="18.75" x14ac:dyDescent="0.3">
      <c r="A15" s="62" t="s">
        <v>539</v>
      </c>
      <c r="B15" s="62"/>
      <c r="C15" s="62"/>
      <c r="D15" s="62"/>
      <c r="E15" s="62"/>
      <c r="F15" s="62"/>
      <c r="G15" s="62"/>
      <c r="H15" s="62"/>
      <c r="I15" s="62"/>
      <c r="J15" s="62"/>
      <c r="K15" s="62"/>
      <c r="L15" s="62"/>
      <c r="M15" s="62"/>
      <c r="N15" s="62"/>
      <c r="O15" s="62"/>
      <c r="P15" s="62"/>
      <c r="Q15" s="62"/>
      <c r="R15" s="62"/>
      <c r="S15" s="62"/>
      <c r="T15" s="62"/>
    </row>
    <row r="16" spans="1:21" x14ac:dyDescent="0.25">
      <c r="A16" s="66" t="s">
        <v>540</v>
      </c>
      <c r="B16" s="66" t="s">
        <v>240</v>
      </c>
      <c r="C16" s="66" t="s">
        <v>171</v>
      </c>
      <c r="D16" s="66" t="s">
        <v>172</v>
      </c>
      <c r="E16" s="66" t="s">
        <v>173</v>
      </c>
      <c r="F16" s="66" t="s">
        <v>174</v>
      </c>
      <c r="G16" s="66" t="s">
        <v>175</v>
      </c>
      <c r="H16" s="66" t="s">
        <v>176</v>
      </c>
      <c r="I16" s="66" t="s">
        <v>177</v>
      </c>
      <c r="J16" s="66" t="s">
        <v>178</v>
      </c>
      <c r="K16" s="66" t="s">
        <v>179</v>
      </c>
      <c r="L16" s="66" t="s">
        <v>180</v>
      </c>
      <c r="M16" s="66"/>
      <c r="N16" s="298"/>
      <c r="O16" s="66"/>
      <c r="P16" s="66"/>
    </row>
    <row r="17" spans="1:16" x14ac:dyDescent="0.25">
      <c r="A17" s="66" t="s">
        <v>541</v>
      </c>
      <c r="B17" s="29"/>
      <c r="C17" s="29" t="s">
        <v>163</v>
      </c>
      <c r="D17" s="29" t="s">
        <v>163</v>
      </c>
      <c r="E17" s="29" t="s">
        <v>163</v>
      </c>
      <c r="F17" s="29">
        <v>331</v>
      </c>
      <c r="G17" s="29" t="s">
        <v>163</v>
      </c>
      <c r="H17" s="29" t="s">
        <v>163</v>
      </c>
      <c r="I17" s="29">
        <v>484</v>
      </c>
      <c r="J17" s="29" t="s">
        <v>163</v>
      </c>
      <c r="K17" s="29" t="s">
        <v>163</v>
      </c>
      <c r="L17" s="29">
        <v>826</v>
      </c>
      <c r="M17" s="66"/>
      <c r="N17" s="298"/>
      <c r="O17" s="66"/>
      <c r="P17" s="66"/>
    </row>
    <row r="18" spans="1:16" x14ac:dyDescent="0.25">
      <c r="A18" s="66" t="s">
        <v>249</v>
      </c>
      <c r="B18" s="29"/>
      <c r="C18" s="29" t="s">
        <v>163</v>
      </c>
      <c r="D18" s="29" t="s">
        <v>163</v>
      </c>
      <c r="E18" s="29">
        <v>112</v>
      </c>
      <c r="F18" s="29">
        <v>1112</v>
      </c>
      <c r="G18" s="29" t="s">
        <v>163</v>
      </c>
      <c r="H18" s="29" t="s">
        <v>163</v>
      </c>
      <c r="I18" s="29">
        <v>1423</v>
      </c>
      <c r="J18" s="29" t="s">
        <v>163</v>
      </c>
      <c r="K18" s="29" t="s">
        <v>163</v>
      </c>
      <c r="L18" s="29">
        <v>925</v>
      </c>
      <c r="M18" s="66"/>
      <c r="N18" s="298"/>
      <c r="O18" s="66"/>
      <c r="P18" s="66"/>
    </row>
    <row r="19" spans="1:16" x14ac:dyDescent="0.25">
      <c r="A19" s="66" t="s">
        <v>542</v>
      </c>
      <c r="B19" s="29"/>
      <c r="C19" s="29" t="s">
        <v>163</v>
      </c>
      <c r="D19" s="29" t="s">
        <v>163</v>
      </c>
      <c r="E19" s="29" t="s">
        <v>163</v>
      </c>
      <c r="F19" s="29">
        <v>805</v>
      </c>
      <c r="G19" s="29" t="s">
        <v>163</v>
      </c>
      <c r="H19" s="29" t="s">
        <v>163</v>
      </c>
      <c r="I19" s="29">
        <v>1384</v>
      </c>
      <c r="J19" s="29" t="s">
        <v>163</v>
      </c>
      <c r="K19" s="29" t="s">
        <v>163</v>
      </c>
      <c r="L19" s="29">
        <v>1041</v>
      </c>
      <c r="M19" s="66"/>
      <c r="N19" s="298"/>
      <c r="O19" s="66"/>
      <c r="P19" s="66"/>
    </row>
    <row r="20" spans="1:16" x14ac:dyDescent="0.25">
      <c r="A20" s="66" t="s">
        <v>543</v>
      </c>
      <c r="B20" s="29"/>
      <c r="C20" s="29">
        <v>664</v>
      </c>
      <c r="D20" s="29" t="s">
        <v>163</v>
      </c>
      <c r="E20" s="29" t="s">
        <v>163</v>
      </c>
      <c r="F20" s="29">
        <v>1019</v>
      </c>
      <c r="G20" s="29" t="s">
        <v>163</v>
      </c>
      <c r="H20" s="29" t="s">
        <v>163</v>
      </c>
      <c r="I20" s="29">
        <v>2353</v>
      </c>
      <c r="J20" s="29" t="s">
        <v>163</v>
      </c>
      <c r="K20" s="29" t="s">
        <v>163</v>
      </c>
      <c r="L20" s="29">
        <v>1206</v>
      </c>
      <c r="M20" s="66"/>
      <c r="N20" s="298"/>
      <c r="O20" s="66"/>
      <c r="P20" s="66"/>
    </row>
    <row r="21" spans="1:16" x14ac:dyDescent="0.25">
      <c r="A21" s="66" t="s">
        <v>245</v>
      </c>
      <c r="B21" s="29"/>
      <c r="C21" s="29" t="s">
        <v>163</v>
      </c>
      <c r="D21" s="29" t="s">
        <v>163</v>
      </c>
      <c r="E21" s="29" t="s">
        <v>163</v>
      </c>
      <c r="F21" s="29" t="s">
        <v>163</v>
      </c>
      <c r="G21" s="29" t="s">
        <v>163</v>
      </c>
      <c r="H21" s="29" t="s">
        <v>163</v>
      </c>
      <c r="I21" s="29">
        <v>1166</v>
      </c>
      <c r="J21" s="29" t="s">
        <v>163</v>
      </c>
      <c r="K21" s="29" t="s">
        <v>163</v>
      </c>
      <c r="L21" s="29">
        <v>1685</v>
      </c>
      <c r="M21" s="66"/>
      <c r="N21" s="298"/>
      <c r="O21" s="66"/>
      <c r="P21" s="66"/>
    </row>
    <row r="22" spans="1:16" x14ac:dyDescent="0.25">
      <c r="A22" s="66" t="s">
        <v>544</v>
      </c>
      <c r="B22" s="29"/>
      <c r="C22" s="29" t="s">
        <v>163</v>
      </c>
      <c r="D22" s="29" t="s">
        <v>163</v>
      </c>
      <c r="E22" s="29">
        <v>519</v>
      </c>
      <c r="F22" s="29">
        <v>1749</v>
      </c>
      <c r="G22" s="29" t="s">
        <v>163</v>
      </c>
      <c r="H22" s="29" t="s">
        <v>163</v>
      </c>
      <c r="I22" s="29">
        <v>1483</v>
      </c>
      <c r="J22" s="29" t="s">
        <v>163</v>
      </c>
      <c r="K22" s="29" t="s">
        <v>163</v>
      </c>
      <c r="L22" s="29">
        <v>1586</v>
      </c>
      <c r="M22" s="66"/>
      <c r="N22" s="298"/>
      <c r="O22" s="66"/>
      <c r="P22" s="66"/>
    </row>
    <row r="23" spans="1:16" x14ac:dyDescent="0.25">
      <c r="A23" s="66" t="s">
        <v>545</v>
      </c>
      <c r="B23" s="29"/>
      <c r="C23" s="29">
        <v>425</v>
      </c>
      <c r="D23" s="29" t="s">
        <v>163</v>
      </c>
      <c r="E23" s="29" t="s">
        <v>163</v>
      </c>
      <c r="F23" s="29" t="s">
        <v>163</v>
      </c>
      <c r="G23" s="29" t="s">
        <v>163</v>
      </c>
      <c r="H23" s="29" t="s">
        <v>163</v>
      </c>
      <c r="I23" s="29">
        <v>9</v>
      </c>
      <c r="J23" s="29" t="s">
        <v>163</v>
      </c>
      <c r="K23" s="29" t="s">
        <v>163</v>
      </c>
      <c r="L23" s="29">
        <v>264</v>
      </c>
      <c r="M23" s="66"/>
      <c r="N23" s="298"/>
      <c r="O23" s="66"/>
      <c r="P23" s="66"/>
    </row>
    <row r="24" spans="1:16" x14ac:dyDescent="0.25">
      <c r="A24" s="66" t="s">
        <v>546</v>
      </c>
      <c r="B24" s="29"/>
      <c r="C24" s="29">
        <v>2591</v>
      </c>
      <c r="D24" s="29" t="s">
        <v>163</v>
      </c>
      <c r="E24" s="29" t="s">
        <v>163</v>
      </c>
      <c r="F24" s="29">
        <v>3629</v>
      </c>
      <c r="G24" s="29" t="s">
        <v>163</v>
      </c>
      <c r="H24" s="29" t="s">
        <v>163</v>
      </c>
      <c r="I24" s="29">
        <v>5134</v>
      </c>
      <c r="J24" s="29" t="s">
        <v>163</v>
      </c>
      <c r="K24" s="29" t="s">
        <v>163</v>
      </c>
      <c r="L24" s="29">
        <v>2527</v>
      </c>
      <c r="M24" s="66"/>
      <c r="N24" s="298"/>
      <c r="O24" s="66"/>
      <c r="P24" s="66"/>
    </row>
    <row r="25" spans="1:16" x14ac:dyDescent="0.25">
      <c r="A25" s="66" t="s">
        <v>250</v>
      </c>
      <c r="B25" s="29"/>
      <c r="C25" s="29" t="s">
        <v>163</v>
      </c>
      <c r="D25" s="29" t="s">
        <v>163</v>
      </c>
      <c r="E25" s="29" t="s">
        <v>163</v>
      </c>
      <c r="F25" s="29">
        <v>3898</v>
      </c>
      <c r="G25" s="29" t="s">
        <v>163</v>
      </c>
      <c r="H25" s="29" t="s">
        <v>163</v>
      </c>
      <c r="I25" s="29">
        <v>2458</v>
      </c>
      <c r="J25" s="29" t="s">
        <v>163</v>
      </c>
      <c r="K25" s="29" t="s">
        <v>163</v>
      </c>
      <c r="L25" s="29">
        <v>2824</v>
      </c>
      <c r="M25" s="66"/>
      <c r="N25" s="298"/>
      <c r="O25" s="66"/>
      <c r="P25" s="66"/>
    </row>
    <row r="26" spans="1:16" s="4" customFormat="1" x14ac:dyDescent="0.25">
      <c r="A26" s="4" t="s">
        <v>283</v>
      </c>
      <c r="B26" s="5"/>
      <c r="C26" s="5" t="s">
        <v>163</v>
      </c>
      <c r="D26" s="5" t="s">
        <v>163</v>
      </c>
      <c r="E26" s="5" t="s">
        <v>163</v>
      </c>
      <c r="F26" s="5">
        <v>14600</v>
      </c>
      <c r="G26" s="5" t="s">
        <v>163</v>
      </c>
      <c r="H26" s="5" t="s">
        <v>163</v>
      </c>
      <c r="I26" s="5">
        <v>15894</v>
      </c>
      <c r="J26" s="5" t="s">
        <v>163</v>
      </c>
      <c r="K26" s="5" t="s">
        <v>163</v>
      </c>
      <c r="L26" s="5">
        <v>12884</v>
      </c>
      <c r="N26" s="299"/>
    </row>
    <row r="27" spans="1:16" x14ac:dyDescent="0.25">
      <c r="A27" s="66" t="s">
        <v>547</v>
      </c>
      <c r="B27" s="66" t="s">
        <v>240</v>
      </c>
      <c r="C27" s="66" t="s">
        <v>171</v>
      </c>
      <c r="D27" s="66" t="s">
        <v>172</v>
      </c>
      <c r="E27" s="66" t="s">
        <v>173</v>
      </c>
      <c r="F27" s="66" t="s">
        <v>174</v>
      </c>
      <c r="G27" s="66" t="s">
        <v>175</v>
      </c>
      <c r="H27" s="66" t="s">
        <v>176</v>
      </c>
      <c r="I27" s="66" t="s">
        <v>177</v>
      </c>
      <c r="J27" s="66" t="s">
        <v>178</v>
      </c>
      <c r="K27" s="66" t="s">
        <v>179</v>
      </c>
      <c r="L27" s="66" t="s">
        <v>180</v>
      </c>
      <c r="M27" s="66"/>
      <c r="N27" s="298"/>
      <c r="O27" s="66"/>
      <c r="P27" s="66"/>
    </row>
    <row r="28" spans="1:16" x14ac:dyDescent="0.25">
      <c r="A28" s="66" t="s">
        <v>541</v>
      </c>
      <c r="B28" s="29"/>
      <c r="C28" s="29" t="s">
        <v>163</v>
      </c>
      <c r="D28" s="29" t="s">
        <v>163</v>
      </c>
      <c r="E28" s="29" t="s">
        <v>163</v>
      </c>
      <c r="F28" s="29">
        <v>38</v>
      </c>
      <c r="G28" s="29" t="s">
        <v>163</v>
      </c>
      <c r="H28" s="29" t="s">
        <v>163</v>
      </c>
      <c r="I28" s="120" t="s">
        <v>163</v>
      </c>
      <c r="J28" s="29" t="s">
        <v>163</v>
      </c>
      <c r="K28" s="29" t="s">
        <v>163</v>
      </c>
      <c r="L28" s="29" t="s">
        <v>163</v>
      </c>
      <c r="M28" s="66"/>
      <c r="N28" s="298"/>
      <c r="O28" s="66"/>
      <c r="P28" s="66"/>
    </row>
    <row r="29" spans="1:16" x14ac:dyDescent="0.25">
      <c r="A29" s="66" t="s">
        <v>249</v>
      </c>
      <c r="B29" s="29"/>
      <c r="C29" s="29" t="s">
        <v>163</v>
      </c>
      <c r="D29" s="29" t="s">
        <v>163</v>
      </c>
      <c r="E29" s="29">
        <v>148</v>
      </c>
      <c r="F29" s="29">
        <v>432</v>
      </c>
      <c r="G29" s="29" t="s">
        <v>163</v>
      </c>
      <c r="H29" s="29" t="s">
        <v>163</v>
      </c>
      <c r="I29" s="29">
        <v>194</v>
      </c>
      <c r="J29" s="29" t="s">
        <v>163</v>
      </c>
      <c r="K29" s="29" t="s">
        <v>163</v>
      </c>
      <c r="L29" s="29" t="s">
        <v>163</v>
      </c>
      <c r="M29" s="66"/>
      <c r="N29" s="298"/>
      <c r="O29" s="66"/>
      <c r="P29" s="66"/>
    </row>
    <row r="30" spans="1:16" x14ac:dyDescent="0.25">
      <c r="A30" s="66" t="s">
        <v>542</v>
      </c>
      <c r="B30" s="29"/>
      <c r="C30" s="29" t="s">
        <v>163</v>
      </c>
      <c r="D30" s="29" t="s">
        <v>163</v>
      </c>
      <c r="E30" s="29" t="s">
        <v>163</v>
      </c>
      <c r="F30" s="29">
        <v>503</v>
      </c>
      <c r="G30" s="29" t="s">
        <v>163</v>
      </c>
      <c r="H30" s="29" t="s">
        <v>163</v>
      </c>
      <c r="I30" s="29">
        <v>152</v>
      </c>
      <c r="J30" s="29" t="s">
        <v>163</v>
      </c>
      <c r="K30" s="29" t="s">
        <v>163</v>
      </c>
      <c r="L30" s="29" t="s">
        <v>163</v>
      </c>
      <c r="M30" s="66"/>
      <c r="N30" s="298"/>
      <c r="O30" s="66"/>
      <c r="P30" s="66"/>
    </row>
    <row r="31" spans="1:16" x14ac:dyDescent="0.25">
      <c r="A31" s="66" t="s">
        <v>543</v>
      </c>
      <c r="B31" s="29"/>
      <c r="C31" s="29">
        <v>410</v>
      </c>
      <c r="D31" s="29" t="s">
        <v>163</v>
      </c>
      <c r="E31" s="29" t="s">
        <v>163</v>
      </c>
      <c r="F31" s="29">
        <v>921</v>
      </c>
      <c r="G31" s="29" t="s">
        <v>163</v>
      </c>
      <c r="H31" s="29" t="s">
        <v>163</v>
      </c>
      <c r="I31" s="29">
        <v>991</v>
      </c>
      <c r="J31" s="29" t="s">
        <v>163</v>
      </c>
      <c r="K31" s="29" t="s">
        <v>163</v>
      </c>
      <c r="L31" s="29" t="s">
        <v>163</v>
      </c>
      <c r="M31" s="66"/>
      <c r="N31" s="298"/>
      <c r="O31" s="66"/>
      <c r="P31" s="66"/>
    </row>
    <row r="32" spans="1:16" x14ac:dyDescent="0.25">
      <c r="A32" s="66" t="s">
        <v>245</v>
      </c>
      <c r="B32" s="29"/>
      <c r="C32" s="29" t="s">
        <v>163</v>
      </c>
      <c r="D32" s="164" t="s">
        <v>163</v>
      </c>
      <c r="E32" s="164" t="s">
        <v>163</v>
      </c>
      <c r="F32" s="164" t="s">
        <v>163</v>
      </c>
      <c r="G32" s="29" t="s">
        <v>163</v>
      </c>
      <c r="H32" s="29" t="s">
        <v>163</v>
      </c>
      <c r="I32" s="29">
        <v>724</v>
      </c>
      <c r="J32" s="29" t="s">
        <v>163</v>
      </c>
      <c r="K32" s="29" t="s">
        <v>163</v>
      </c>
      <c r="L32" s="29" t="s">
        <v>163</v>
      </c>
      <c r="M32" s="66"/>
      <c r="N32" s="298"/>
      <c r="O32" s="66"/>
      <c r="P32" s="66"/>
    </row>
    <row r="33" spans="1:28" x14ac:dyDescent="0.25">
      <c r="A33" s="66" t="s">
        <v>544</v>
      </c>
      <c r="B33" s="29"/>
      <c r="C33" s="29" t="s">
        <v>163</v>
      </c>
      <c r="D33" s="164" t="s">
        <v>163</v>
      </c>
      <c r="E33" s="164">
        <v>499</v>
      </c>
      <c r="F33" s="164">
        <v>309</v>
      </c>
      <c r="G33" s="29" t="s">
        <v>163</v>
      </c>
      <c r="H33" s="29" t="s">
        <v>163</v>
      </c>
      <c r="I33" s="29">
        <v>297</v>
      </c>
      <c r="J33" s="29" t="s">
        <v>163</v>
      </c>
      <c r="K33" s="29" t="s">
        <v>163</v>
      </c>
      <c r="L33" s="29" t="s">
        <v>163</v>
      </c>
      <c r="M33" s="66"/>
      <c r="N33" s="298"/>
      <c r="O33" s="66"/>
      <c r="P33" s="66"/>
    </row>
    <row r="34" spans="1:28" x14ac:dyDescent="0.25">
      <c r="A34" s="66" t="s">
        <v>545</v>
      </c>
      <c r="B34" s="29"/>
      <c r="C34" s="29">
        <v>42</v>
      </c>
      <c r="D34" s="164" t="s">
        <v>163</v>
      </c>
      <c r="E34" s="164" t="s">
        <v>163</v>
      </c>
      <c r="F34" s="164" t="s">
        <v>163</v>
      </c>
      <c r="G34" s="29" t="s">
        <v>163</v>
      </c>
      <c r="H34" s="29" t="s">
        <v>163</v>
      </c>
      <c r="I34" s="29">
        <v>880</v>
      </c>
      <c r="J34" s="29" t="s">
        <v>163</v>
      </c>
      <c r="K34" s="29" t="s">
        <v>163</v>
      </c>
      <c r="L34" s="29" t="s">
        <v>163</v>
      </c>
      <c r="M34" s="66"/>
      <c r="N34" s="298"/>
      <c r="O34" s="66"/>
      <c r="P34" s="66"/>
    </row>
    <row r="35" spans="1:28" x14ac:dyDescent="0.25">
      <c r="A35" s="66" t="s">
        <v>546</v>
      </c>
      <c r="B35" s="29"/>
      <c r="C35" s="29">
        <v>1332</v>
      </c>
      <c r="D35" s="164" t="s">
        <v>163</v>
      </c>
      <c r="E35" s="164" t="s">
        <v>163</v>
      </c>
      <c r="F35" s="164">
        <v>1916</v>
      </c>
      <c r="G35" s="29" t="s">
        <v>163</v>
      </c>
      <c r="H35" s="29" t="s">
        <v>163</v>
      </c>
      <c r="I35" s="29">
        <v>2778</v>
      </c>
      <c r="J35" s="29" t="s">
        <v>163</v>
      </c>
      <c r="K35" s="29" t="s">
        <v>163</v>
      </c>
      <c r="L35" s="29" t="s">
        <v>163</v>
      </c>
      <c r="M35" s="66"/>
      <c r="N35" s="298"/>
      <c r="O35" s="66"/>
      <c r="P35" s="66"/>
    </row>
    <row r="36" spans="1:28" x14ac:dyDescent="0.25">
      <c r="A36" s="66" t="s">
        <v>250</v>
      </c>
      <c r="B36" s="29"/>
      <c r="C36" s="29" t="s">
        <v>163</v>
      </c>
      <c r="D36" s="164" t="s">
        <v>163</v>
      </c>
      <c r="E36" s="164" t="s">
        <v>163</v>
      </c>
      <c r="F36" s="164">
        <v>1440</v>
      </c>
      <c r="G36" s="29" t="s">
        <v>163</v>
      </c>
      <c r="H36" s="29" t="s">
        <v>163</v>
      </c>
      <c r="I36" s="29">
        <v>873</v>
      </c>
      <c r="J36" s="29" t="s">
        <v>163</v>
      </c>
      <c r="K36" s="29" t="s">
        <v>163</v>
      </c>
      <c r="L36" s="29" t="s">
        <v>163</v>
      </c>
      <c r="M36" s="66"/>
      <c r="N36" s="298"/>
      <c r="O36" s="66"/>
      <c r="P36" s="66"/>
    </row>
    <row r="37" spans="1:28" s="4" customFormat="1" x14ac:dyDescent="0.25">
      <c r="A37" s="4" t="s">
        <v>283</v>
      </c>
      <c r="B37" s="5"/>
      <c r="C37" s="5" t="s">
        <v>163</v>
      </c>
      <c r="D37" s="165" t="s">
        <v>163</v>
      </c>
      <c r="E37" s="165" t="s">
        <v>163</v>
      </c>
      <c r="F37" s="165">
        <v>6000</v>
      </c>
      <c r="G37" s="5" t="s">
        <v>163</v>
      </c>
      <c r="H37" s="5" t="s">
        <v>163</v>
      </c>
      <c r="I37" s="5">
        <v>6889</v>
      </c>
      <c r="J37" s="5" t="s">
        <v>163</v>
      </c>
      <c r="K37" s="5" t="s">
        <v>163</v>
      </c>
      <c r="L37" s="5" t="s">
        <v>163</v>
      </c>
      <c r="N37" s="299"/>
    </row>
    <row r="38" spans="1:28" s="22" customFormat="1" ht="12" x14ac:dyDescent="0.25">
      <c r="A38" s="22" t="s">
        <v>548</v>
      </c>
      <c r="D38" s="166"/>
      <c r="E38" s="166"/>
      <c r="F38" s="166"/>
    </row>
    <row r="39" spans="1:28" s="22" customFormat="1" ht="12" x14ac:dyDescent="0.25">
      <c r="A39" s="22" t="s">
        <v>549</v>
      </c>
      <c r="D39" s="166"/>
      <c r="E39" s="166"/>
      <c r="F39" s="166"/>
    </row>
    <row r="40" spans="1:28" s="22" customFormat="1" ht="12" x14ac:dyDescent="0.25">
      <c r="A40" s="22" t="s">
        <v>550</v>
      </c>
      <c r="D40" s="166"/>
      <c r="E40" s="166"/>
      <c r="F40" s="166"/>
    </row>
    <row r="41" spans="1:28" x14ac:dyDescent="0.25">
      <c r="A41" s="66"/>
      <c r="B41" s="66"/>
      <c r="C41" s="66"/>
      <c r="D41" s="66"/>
      <c r="E41" s="66"/>
      <c r="F41" s="66"/>
      <c r="G41" s="66"/>
      <c r="H41" s="66"/>
      <c r="I41" s="66"/>
      <c r="J41" s="66"/>
      <c r="K41" s="66"/>
      <c r="L41" s="66"/>
      <c r="M41" s="66"/>
      <c r="N41" s="66"/>
      <c r="O41" s="66"/>
      <c r="P41" s="66"/>
      <c r="Q41" s="66"/>
      <c r="R41" s="66"/>
      <c r="S41" s="66"/>
      <c r="T41" s="66"/>
    </row>
    <row r="42" spans="1:28" s="13" customFormat="1" ht="5.0999999999999996" customHeight="1" x14ac:dyDescent="0.25">
      <c r="A42" s="105"/>
      <c r="B42" s="105"/>
      <c r="C42" s="105"/>
      <c r="D42" s="105"/>
      <c r="E42" s="105"/>
      <c r="F42" s="105"/>
      <c r="G42" s="105"/>
      <c r="H42" s="105"/>
      <c r="I42" s="105"/>
      <c r="J42" s="105"/>
      <c r="K42" s="105"/>
      <c r="L42" s="105"/>
      <c r="M42" s="105"/>
      <c r="N42" s="105"/>
      <c r="O42" s="105"/>
      <c r="P42" s="105"/>
      <c r="Q42" s="105"/>
      <c r="R42" s="105"/>
      <c r="S42" s="105"/>
      <c r="T42" s="105"/>
    </row>
    <row r="43" spans="1:28" x14ac:dyDescent="0.25">
      <c r="A43" s="66"/>
      <c r="B43" s="66"/>
      <c r="C43" s="66"/>
      <c r="D43" s="66"/>
      <c r="E43" s="66"/>
      <c r="F43" s="66"/>
      <c r="G43" s="66"/>
      <c r="H43" s="66"/>
      <c r="I43" s="66"/>
      <c r="J43" s="66"/>
      <c r="K43" s="66"/>
      <c r="L43" s="66"/>
      <c r="M43" s="66"/>
      <c r="N43" s="66"/>
      <c r="O43" s="66"/>
      <c r="P43" s="66"/>
      <c r="Q43" s="66"/>
      <c r="R43" s="66"/>
      <c r="S43" s="66"/>
      <c r="T43" s="66"/>
    </row>
    <row r="44" spans="1:28" s="21" customFormat="1" ht="31.5" x14ac:dyDescent="0.5">
      <c r="A44" s="77" t="s">
        <v>551</v>
      </c>
      <c r="B44" s="51"/>
      <c r="C44" s="51"/>
      <c r="D44" s="51"/>
      <c r="E44" s="51"/>
      <c r="F44" s="51"/>
      <c r="G44" s="51"/>
      <c r="H44" s="51"/>
      <c r="I44" s="51"/>
      <c r="J44" s="51"/>
      <c r="K44" s="51"/>
      <c r="L44" s="51"/>
      <c r="M44" s="51"/>
      <c r="N44" s="51"/>
      <c r="O44" s="51"/>
      <c r="P44" s="51"/>
      <c r="Q44" s="51"/>
      <c r="R44" s="51"/>
      <c r="S44" s="51"/>
      <c r="T44" s="51"/>
    </row>
    <row r="45" spans="1:28" s="20" customFormat="1" ht="18.75" x14ac:dyDescent="0.3">
      <c r="A45" s="62" t="s">
        <v>552</v>
      </c>
      <c r="B45" s="62"/>
      <c r="C45" s="62"/>
      <c r="D45" s="62"/>
      <c r="E45" s="62"/>
      <c r="F45" s="62"/>
      <c r="G45" s="62"/>
      <c r="H45" s="62"/>
      <c r="I45" s="62"/>
      <c r="J45" s="62"/>
      <c r="K45" s="62"/>
      <c r="L45" s="62"/>
      <c r="M45" s="62"/>
      <c r="N45" s="62"/>
      <c r="O45" s="62"/>
      <c r="P45" s="62"/>
      <c r="Q45" s="62"/>
      <c r="R45" s="62"/>
      <c r="S45" s="62"/>
      <c r="T45" s="62"/>
    </row>
    <row r="46" spans="1:28" s="143" customFormat="1" ht="32.25" x14ac:dyDescent="0.25">
      <c r="A46" s="143" t="s">
        <v>239</v>
      </c>
      <c r="B46" s="143" t="s">
        <v>553</v>
      </c>
      <c r="C46" s="143" t="s">
        <v>171</v>
      </c>
      <c r="D46" s="143" t="s">
        <v>172</v>
      </c>
      <c r="E46" s="143" t="s">
        <v>173</v>
      </c>
      <c r="F46" s="143" t="s">
        <v>174</v>
      </c>
      <c r="G46" s="143" t="s">
        <v>554</v>
      </c>
      <c r="H46" s="143" t="s">
        <v>176</v>
      </c>
      <c r="I46" s="143" t="s">
        <v>177</v>
      </c>
      <c r="J46" s="143" t="s">
        <v>178</v>
      </c>
      <c r="K46" s="143" t="s">
        <v>179</v>
      </c>
      <c r="L46" s="143" t="s">
        <v>180</v>
      </c>
      <c r="M46" s="143" t="s">
        <v>181</v>
      </c>
      <c r="N46" s="143" t="s">
        <v>182</v>
      </c>
      <c r="O46" s="143" t="s">
        <v>183</v>
      </c>
      <c r="P46" s="143" t="s">
        <v>184</v>
      </c>
      <c r="Q46" s="143" t="s">
        <v>555</v>
      </c>
      <c r="R46" s="145" t="s">
        <v>556</v>
      </c>
      <c r="S46" s="144" t="s">
        <v>557</v>
      </c>
      <c r="T46" s="145" t="s">
        <v>558</v>
      </c>
      <c r="U46" s="143" t="s">
        <v>244</v>
      </c>
      <c r="V46"/>
      <c r="W46"/>
      <c r="Y46"/>
      <c r="Z46"/>
      <c r="AA46"/>
      <c r="AB46"/>
    </row>
    <row r="47" spans="1:28" x14ac:dyDescent="0.25">
      <c r="A47" s="66" t="s">
        <v>541</v>
      </c>
      <c r="B47" s="66">
        <v>22</v>
      </c>
      <c r="C47" s="66">
        <v>32.5</v>
      </c>
      <c r="D47" s="66" t="s">
        <v>163</v>
      </c>
      <c r="E47" s="66">
        <v>33.15</v>
      </c>
      <c r="F47" s="66" t="s">
        <v>163</v>
      </c>
      <c r="G47" s="66">
        <v>26.3</v>
      </c>
      <c r="H47" s="66">
        <v>25.85</v>
      </c>
      <c r="I47" s="66">
        <v>27.1</v>
      </c>
      <c r="J47" s="66">
        <v>26.2</v>
      </c>
      <c r="K47" s="66">
        <v>25.3</v>
      </c>
      <c r="L47" s="66">
        <v>23.7</v>
      </c>
      <c r="M47" s="66">
        <v>23.2</v>
      </c>
      <c r="N47" s="66">
        <v>21.7</v>
      </c>
      <c r="O47" s="66">
        <v>25</v>
      </c>
      <c r="P47" s="66" t="s">
        <v>163</v>
      </c>
      <c r="Q47" s="224">
        <v>21.7</v>
      </c>
      <c r="R47" s="347">
        <f>(Local_Authorities___Staff_working_on_conservation[[#This Row],[2020 '[6']]]-Local_Authorities___Staff_working_on_conservation[[#This Row],[2006]])/Local_Authorities___Staff_working_on_conservation[[#This Row],[2006]]</f>
        <v>-0.3323076923076923</v>
      </c>
      <c r="S47" s="348">
        <v>-3.3000000000000003</v>
      </c>
      <c r="T47" s="347">
        <f>Local_Authorities___Staff_working_on_conservation[[#This Row],[Change 
2018 to 2020 '[7']]]/Local_Authorities___Staff_working_on_conservation[[#This Row],[2018]]</f>
        <v>-0.13200000000000001</v>
      </c>
      <c r="U47" s="66"/>
    </row>
    <row r="48" spans="1:28" x14ac:dyDescent="0.25">
      <c r="A48" s="66" t="s">
        <v>249</v>
      </c>
      <c r="B48" s="66">
        <v>82</v>
      </c>
      <c r="C48" s="66">
        <v>72.599999999999994</v>
      </c>
      <c r="D48" s="66" t="s">
        <v>163</v>
      </c>
      <c r="E48" s="66">
        <v>67.209999999999994</v>
      </c>
      <c r="F48" s="66" t="s">
        <v>163</v>
      </c>
      <c r="G48" s="66">
        <v>80.209999999999994</v>
      </c>
      <c r="H48" s="66">
        <v>56.6</v>
      </c>
      <c r="I48" s="66">
        <v>50.5</v>
      </c>
      <c r="J48" s="66">
        <v>46.7</v>
      </c>
      <c r="K48" s="66">
        <v>45.4</v>
      </c>
      <c r="L48" s="66">
        <v>41.86</v>
      </c>
      <c r="M48" s="66">
        <v>41.07</v>
      </c>
      <c r="N48" s="66">
        <v>39.5</v>
      </c>
      <c r="O48" s="66">
        <v>44</v>
      </c>
      <c r="P48" s="66" t="s">
        <v>163</v>
      </c>
      <c r="Q48" s="224">
        <v>38.325000000000003</v>
      </c>
      <c r="R48" s="347">
        <f>(Local_Authorities___Staff_working_on_conservation[[#This Row],[2020 '[6']]]-Local_Authorities___Staff_working_on_conservation[[#This Row],[2006]])/Local_Authorities___Staff_working_on_conservation[[#This Row],[2006]]</f>
        <v>-0.47210743801652882</v>
      </c>
      <c r="S48" s="348">
        <v>-3.4799999999999973</v>
      </c>
      <c r="T48" s="347">
        <f>Local_Authorities___Staff_working_on_conservation[[#This Row],[Change 
2018 to 2020 '[7']]]/Local_Authorities___Staff_working_on_conservation[[#This Row],[2018]]</f>
        <v>-7.9090909090909031E-2</v>
      </c>
      <c r="U48" s="66"/>
    </row>
    <row r="49" spans="1:27" x14ac:dyDescent="0.25">
      <c r="A49" s="66" t="s">
        <v>542</v>
      </c>
      <c r="B49" s="66">
        <v>44</v>
      </c>
      <c r="C49" s="66">
        <v>50.45</v>
      </c>
      <c r="D49" s="66" t="s">
        <v>163</v>
      </c>
      <c r="E49" s="66">
        <v>50.7</v>
      </c>
      <c r="F49" s="66" t="s">
        <v>163</v>
      </c>
      <c r="G49" s="66">
        <v>54.14</v>
      </c>
      <c r="H49" s="66">
        <v>47.73</v>
      </c>
      <c r="I49" s="66">
        <v>43.56</v>
      </c>
      <c r="J49" s="66">
        <v>40.9</v>
      </c>
      <c r="K49" s="66">
        <v>37.1</v>
      </c>
      <c r="L49" s="66">
        <v>35.35</v>
      </c>
      <c r="M49" s="66">
        <v>35.950000000000003</v>
      </c>
      <c r="N49" s="66">
        <v>37.200000000000003</v>
      </c>
      <c r="O49" s="66">
        <v>37</v>
      </c>
      <c r="P49" s="66" t="s">
        <v>163</v>
      </c>
      <c r="Q49" s="224">
        <v>26.53</v>
      </c>
      <c r="R49" s="347">
        <f>(Local_Authorities___Staff_working_on_conservation[[#This Row],[2020 '[6']]]-Local_Authorities___Staff_working_on_conservation[[#This Row],[2006]])/Local_Authorities___Staff_working_on_conservation[[#This Row],[2006]]</f>
        <v>-0.47413280475718533</v>
      </c>
      <c r="S49" s="348">
        <v>-0.86999999999999966</v>
      </c>
      <c r="T49" s="347">
        <f>Local_Authorities___Staff_working_on_conservation[[#This Row],[Change 
2018 to 2020 '[7']]]/Local_Authorities___Staff_working_on_conservation[[#This Row],[2018]]</f>
        <v>-2.3513513513513506E-2</v>
      </c>
      <c r="U49" s="66"/>
    </row>
    <row r="50" spans="1:27" x14ac:dyDescent="0.25">
      <c r="A50" s="66" t="s">
        <v>544</v>
      </c>
      <c r="B50" s="66">
        <v>68</v>
      </c>
      <c r="C50" s="66">
        <v>79.599999999999994</v>
      </c>
      <c r="D50" s="66" t="s">
        <v>163</v>
      </c>
      <c r="E50" s="66">
        <v>64.2</v>
      </c>
      <c r="F50" s="66" t="s">
        <v>163</v>
      </c>
      <c r="G50" s="66">
        <v>55.3</v>
      </c>
      <c r="H50" s="66">
        <v>45.295000000000002</v>
      </c>
      <c r="I50" s="66">
        <v>44.9</v>
      </c>
      <c r="J50" s="66">
        <v>48.3</v>
      </c>
      <c r="K50" s="66">
        <v>41.7</v>
      </c>
      <c r="L50" s="66">
        <v>44.32</v>
      </c>
      <c r="M50" s="66">
        <v>41.92</v>
      </c>
      <c r="N50" s="66">
        <v>41.4</v>
      </c>
      <c r="O50" s="66">
        <v>43</v>
      </c>
      <c r="P50" s="66" t="s">
        <v>163</v>
      </c>
      <c r="Q50" s="224">
        <v>32.83</v>
      </c>
      <c r="R50" s="347">
        <f>(Local_Authorities___Staff_working_on_conservation[[#This Row],[2020 '[6']]]-Local_Authorities___Staff_working_on_conservation[[#This Row],[2006]])/Local_Authorities___Staff_working_on_conservation[[#This Row],[2006]]</f>
        <v>-0.58756281407035171</v>
      </c>
      <c r="S50" s="348">
        <v>-2.9800000000000013</v>
      </c>
      <c r="T50" s="347">
        <f>Local_Authorities___Staff_working_on_conservation[[#This Row],[Change 
2018 to 2020 '[7']]]/Local_Authorities___Staff_working_on_conservation[[#This Row],[2018]]</f>
        <v>-6.9302325581395374E-2</v>
      </c>
      <c r="U50" s="66"/>
    </row>
    <row r="51" spans="1:27" x14ac:dyDescent="0.25">
      <c r="A51" s="66" t="s">
        <v>543</v>
      </c>
      <c r="B51" s="66">
        <v>74</v>
      </c>
      <c r="C51" s="66">
        <v>89.05</v>
      </c>
      <c r="D51" s="66" t="s">
        <v>163</v>
      </c>
      <c r="E51" s="66">
        <v>82.4</v>
      </c>
      <c r="F51" s="66" t="s">
        <v>163</v>
      </c>
      <c r="G51" s="66">
        <v>77.099999999999994</v>
      </c>
      <c r="H51" s="66">
        <v>65.849999999999994</v>
      </c>
      <c r="I51" s="66">
        <v>58.05</v>
      </c>
      <c r="J51" s="66">
        <v>60.4</v>
      </c>
      <c r="K51" s="66">
        <v>57.3</v>
      </c>
      <c r="L51" s="66">
        <v>54.45</v>
      </c>
      <c r="M51" s="66">
        <v>57.88</v>
      </c>
      <c r="N51" s="66">
        <v>55.5</v>
      </c>
      <c r="O51" s="66">
        <v>56</v>
      </c>
      <c r="P51" s="66" t="s">
        <v>163</v>
      </c>
      <c r="Q51" s="224">
        <v>54.1</v>
      </c>
      <c r="R51" s="347">
        <f>(Local_Authorities___Staff_working_on_conservation[[#This Row],[2020 '[6']]]-Local_Authorities___Staff_working_on_conservation[[#This Row],[2006]])/Local_Authorities___Staff_working_on_conservation[[#This Row],[2006]]</f>
        <v>-0.39247613700168443</v>
      </c>
      <c r="S51" s="348">
        <v>2.2199999999999998</v>
      </c>
      <c r="T51" s="347">
        <f>Local_Authorities___Staff_working_on_conservation[[#This Row],[Change 
2018 to 2020 '[7']]]/Local_Authorities___Staff_working_on_conservation[[#This Row],[2018]]</f>
        <v>3.9642857142857139E-2</v>
      </c>
      <c r="U51" s="66"/>
    </row>
    <row r="52" spans="1:27" x14ac:dyDescent="0.25">
      <c r="A52" s="66" t="s">
        <v>245</v>
      </c>
      <c r="B52" s="66">
        <v>81</v>
      </c>
      <c r="C52" s="66">
        <v>95.72</v>
      </c>
      <c r="D52" s="66" t="s">
        <v>163</v>
      </c>
      <c r="E52" s="66">
        <v>93.8</v>
      </c>
      <c r="F52" s="66" t="s">
        <v>163</v>
      </c>
      <c r="G52" s="66">
        <v>95.4</v>
      </c>
      <c r="H52" s="66">
        <v>79.27</v>
      </c>
      <c r="I52" s="66">
        <v>78.45</v>
      </c>
      <c r="J52" s="66">
        <v>73.3</v>
      </c>
      <c r="K52" s="66">
        <v>74.3</v>
      </c>
      <c r="L52" s="66">
        <v>78.05</v>
      </c>
      <c r="M52" s="66">
        <v>72.39</v>
      </c>
      <c r="N52" s="66">
        <v>68.7</v>
      </c>
      <c r="O52" s="66">
        <v>68</v>
      </c>
      <c r="P52" s="66" t="s">
        <v>163</v>
      </c>
      <c r="Q52" s="224">
        <v>56.86</v>
      </c>
      <c r="R52" s="347">
        <f>(Local_Authorities___Staff_working_on_conservation[[#This Row],[2020 '[6']]]-Local_Authorities___Staff_working_on_conservation[[#This Row],[2006]])/Local_Authorities___Staff_working_on_conservation[[#This Row],[2006]]</f>
        <v>-0.40597576264103635</v>
      </c>
      <c r="S52" s="348">
        <v>-3.6000000000000032</v>
      </c>
      <c r="T52" s="347">
        <f>Local_Authorities___Staff_working_on_conservation[[#This Row],[Change 
2018 to 2020 '[7']]]/Local_Authorities___Staff_working_on_conservation[[#This Row],[2018]]</f>
        <v>-5.2941176470588283E-2</v>
      </c>
      <c r="U52" s="66"/>
    </row>
    <row r="53" spans="1:27" x14ac:dyDescent="0.25">
      <c r="A53" s="66" t="s">
        <v>545</v>
      </c>
      <c r="B53" s="66">
        <v>67</v>
      </c>
      <c r="C53" s="66">
        <v>132.19999999999999</v>
      </c>
      <c r="D53" s="66" t="s">
        <v>163</v>
      </c>
      <c r="E53" s="66">
        <v>115.6</v>
      </c>
      <c r="F53" s="66" t="s">
        <v>163</v>
      </c>
      <c r="G53" s="66">
        <v>106.2</v>
      </c>
      <c r="H53" s="66">
        <v>88.7</v>
      </c>
      <c r="I53" s="66">
        <v>82.15</v>
      </c>
      <c r="J53" s="66">
        <v>83</v>
      </c>
      <c r="K53" s="66">
        <v>85.8</v>
      </c>
      <c r="L53" s="66">
        <v>89.7</v>
      </c>
      <c r="M53" s="66">
        <v>84.85</v>
      </c>
      <c r="N53" s="66">
        <v>91</v>
      </c>
      <c r="O53" s="66">
        <v>93</v>
      </c>
      <c r="P53" s="66" t="s">
        <v>163</v>
      </c>
      <c r="Q53" s="224">
        <v>75</v>
      </c>
      <c r="R53" s="347">
        <f>(Local_Authorities___Staff_working_on_conservation[[#This Row],[2020 '[6']]]-Local_Authorities___Staff_working_on_conservation[[#This Row],[2006]])/Local_Authorities___Staff_working_on_conservation[[#This Row],[2006]]</f>
        <v>-0.43267776096822991</v>
      </c>
      <c r="S53" s="348">
        <v>-7.8500000000000005</v>
      </c>
      <c r="T53" s="347">
        <f>Local_Authorities___Staff_working_on_conservation[[#This Row],[Change 
2018 to 2020 '[7']]]/Local_Authorities___Staff_working_on_conservation[[#This Row],[2018]]</f>
        <v>-8.4408602150537637E-2</v>
      </c>
      <c r="U53" s="66"/>
    </row>
    <row r="54" spans="1:27" x14ac:dyDescent="0.25">
      <c r="A54" s="66" t="s">
        <v>546</v>
      </c>
      <c r="B54" s="66">
        <v>133</v>
      </c>
      <c r="C54" s="66">
        <v>129.19999999999999</v>
      </c>
      <c r="D54" s="66" t="s">
        <v>163</v>
      </c>
      <c r="E54" s="66">
        <v>123</v>
      </c>
      <c r="F54" s="66" t="s">
        <v>163</v>
      </c>
      <c r="G54" s="66">
        <v>115.8</v>
      </c>
      <c r="H54" s="66">
        <v>94.105000000000004</v>
      </c>
      <c r="I54" s="66">
        <v>101</v>
      </c>
      <c r="J54" s="66">
        <v>92.4</v>
      </c>
      <c r="K54" s="66">
        <v>91.3</v>
      </c>
      <c r="L54" s="66">
        <v>90.04</v>
      </c>
      <c r="M54" s="66">
        <v>92.85</v>
      </c>
      <c r="N54" s="66">
        <v>90.9</v>
      </c>
      <c r="O54" s="66">
        <v>92</v>
      </c>
      <c r="P54" s="66" t="s">
        <v>163</v>
      </c>
      <c r="Q54" s="224">
        <v>91.924999999999983</v>
      </c>
      <c r="R54" s="347">
        <f>(Local_Authorities___Staff_working_on_conservation[[#This Row],[2020 '[6']]]-Local_Authorities___Staff_working_on_conservation[[#This Row],[2006]])/Local_Authorities___Staff_working_on_conservation[[#This Row],[2006]]</f>
        <v>-0.28850619195046445</v>
      </c>
      <c r="S54" s="348">
        <v>7.405000000000002</v>
      </c>
      <c r="T54" s="347">
        <f>Local_Authorities___Staff_working_on_conservation[[#This Row],[Change 
2018 to 2020 '[7']]]/Local_Authorities___Staff_working_on_conservation[[#This Row],[2018]]</f>
        <v>8.0489130434782633E-2</v>
      </c>
      <c r="U54" s="66"/>
    </row>
    <row r="55" spans="1:27" x14ac:dyDescent="0.25">
      <c r="A55" s="66" t="s">
        <v>250</v>
      </c>
      <c r="B55" s="66">
        <v>97</v>
      </c>
      <c r="C55" s="66">
        <v>135.65</v>
      </c>
      <c r="D55" s="66" t="s">
        <v>163</v>
      </c>
      <c r="E55" s="66">
        <v>105.3</v>
      </c>
      <c r="F55" s="66" t="s">
        <v>163</v>
      </c>
      <c r="G55" s="66">
        <v>90.8</v>
      </c>
      <c r="H55" s="66">
        <v>81.06</v>
      </c>
      <c r="I55" s="66">
        <v>81.93</v>
      </c>
      <c r="J55" s="66">
        <v>76.5</v>
      </c>
      <c r="K55" s="66">
        <v>76.5</v>
      </c>
      <c r="L55" s="66">
        <v>69.900000000000006</v>
      </c>
      <c r="M55" s="66">
        <v>74.45</v>
      </c>
      <c r="N55" s="66">
        <v>72</v>
      </c>
      <c r="O55" s="66">
        <v>75</v>
      </c>
      <c r="P55" s="66" t="s">
        <v>163</v>
      </c>
      <c r="Q55" s="224">
        <v>64.600000000000009</v>
      </c>
      <c r="R55" s="347">
        <f>(Local_Authorities___Staff_working_on_conservation[[#This Row],[2020 '[6']]]-Local_Authorities___Staff_working_on_conservation[[#This Row],[2006]])/Local_Authorities___Staff_working_on_conservation[[#This Row],[2006]]</f>
        <v>-0.52377441946185033</v>
      </c>
      <c r="S55" s="348">
        <v>-8.8649999999999984</v>
      </c>
      <c r="T55" s="347">
        <f>Local_Authorities___Staff_working_on_conservation[[#This Row],[Change 
2018 to 2020 '[7']]]/Local_Authorities___Staff_working_on_conservation[[#This Row],[2018]]</f>
        <v>-0.11819999999999999</v>
      </c>
      <c r="U55" s="66"/>
    </row>
    <row r="56" spans="1:27" s="26" customFormat="1" x14ac:dyDescent="0.25">
      <c r="A56" s="26" t="s">
        <v>559</v>
      </c>
      <c r="B56" s="26">
        <v>668</v>
      </c>
      <c r="C56" s="26">
        <v>816.77</v>
      </c>
      <c r="D56" s="26" t="s">
        <v>163</v>
      </c>
      <c r="E56" s="26">
        <v>756.34</v>
      </c>
      <c r="F56" s="26" t="s">
        <v>163</v>
      </c>
      <c r="G56" s="26">
        <v>701.2</v>
      </c>
      <c r="H56" s="26">
        <v>606.46</v>
      </c>
      <c r="I56" s="26">
        <v>567.64</v>
      </c>
      <c r="J56" s="26">
        <v>547.70000000000005</v>
      </c>
      <c r="K56" s="26">
        <v>534.6</v>
      </c>
      <c r="L56" s="26">
        <v>527.37</v>
      </c>
      <c r="M56" s="26">
        <v>524.55999999999995</v>
      </c>
      <c r="N56" s="26">
        <v>517.70000000000005</v>
      </c>
      <c r="O56" s="26">
        <v>533</v>
      </c>
      <c r="P56" s="26" t="s">
        <v>163</v>
      </c>
      <c r="Q56" s="223">
        <v>461.87</v>
      </c>
      <c r="R56" s="349">
        <f>(Local_Authorities___Staff_working_on_conservation[[#This Row],[2020 '[6']]]-Local_Authorities___Staff_working_on_conservation[[#This Row],[2006]])/Local_Authorities___Staff_working_on_conservation[[#This Row],[2006]]</f>
        <v>-0.43451644893911379</v>
      </c>
      <c r="S56" s="350">
        <v>-21.32</v>
      </c>
      <c r="T56" s="349">
        <f>Local_Authorities___Staff_working_on_conservation[[#This Row],[Change 
2018 to 2020 '[7']]]/Local_Authorities___Staff_working_on_conservation[[#This Row],[2018]]</f>
        <v>-0.04</v>
      </c>
    </row>
    <row r="57" spans="1:27" x14ac:dyDescent="0.25">
      <c r="A57" s="66"/>
      <c r="B57" s="66"/>
      <c r="C57" s="66"/>
      <c r="D57" s="66"/>
      <c r="E57" s="66"/>
      <c r="F57" s="66"/>
      <c r="G57" s="66"/>
      <c r="H57" s="66"/>
      <c r="I57" s="66"/>
      <c r="J57" s="66"/>
      <c r="K57" s="66"/>
      <c r="L57" s="66"/>
      <c r="M57" s="66"/>
      <c r="N57" s="66"/>
      <c r="O57" s="66"/>
      <c r="P57" s="66"/>
      <c r="Q57" s="83"/>
      <c r="R57" s="83"/>
      <c r="S57" s="66"/>
      <c r="T57" s="66"/>
    </row>
    <row r="58" spans="1:27" x14ac:dyDescent="0.25">
      <c r="A58" s="66"/>
      <c r="B58" s="66"/>
      <c r="C58" s="66"/>
      <c r="D58" s="66"/>
      <c r="E58" s="66"/>
      <c r="F58" s="66"/>
      <c r="G58" s="66"/>
      <c r="H58" s="66"/>
      <c r="I58" s="66"/>
      <c r="J58" s="66"/>
      <c r="K58" s="66"/>
      <c r="L58" s="66"/>
      <c r="M58" s="66"/>
      <c r="N58" s="66"/>
      <c r="O58" s="66"/>
      <c r="P58" s="66"/>
      <c r="Q58" s="83"/>
      <c r="R58" s="83"/>
      <c r="S58" s="66"/>
      <c r="T58" s="66"/>
    </row>
    <row r="59" spans="1:27" s="20" customFormat="1" ht="18.75" x14ac:dyDescent="0.3">
      <c r="A59" s="62" t="s">
        <v>560</v>
      </c>
      <c r="B59" s="62"/>
      <c r="C59" s="62"/>
      <c r="D59" s="62"/>
      <c r="E59" s="62"/>
      <c r="F59" s="62"/>
      <c r="G59" s="62"/>
      <c r="H59" s="62"/>
      <c r="I59" s="62"/>
      <c r="J59" s="62"/>
      <c r="K59" s="62"/>
      <c r="L59" s="62"/>
      <c r="M59" s="62"/>
      <c r="N59" s="62"/>
      <c r="O59" s="62"/>
      <c r="P59" s="62"/>
      <c r="Q59" s="62"/>
      <c r="R59" s="62"/>
      <c r="S59" s="62"/>
      <c r="T59" s="62"/>
      <c r="V59"/>
      <c r="W59"/>
    </row>
    <row r="60" spans="1:27" s="143" customFormat="1" ht="32.25" x14ac:dyDescent="0.25">
      <c r="A60" s="143" t="s">
        <v>239</v>
      </c>
      <c r="B60" s="143" t="s">
        <v>561</v>
      </c>
      <c r="C60" s="143" t="s">
        <v>171</v>
      </c>
      <c r="D60" s="143" t="s">
        <v>172</v>
      </c>
      <c r="E60" s="143" t="s">
        <v>173</v>
      </c>
      <c r="F60" s="143" t="s">
        <v>174</v>
      </c>
      <c r="G60" s="143" t="s">
        <v>562</v>
      </c>
      <c r="H60" s="143" t="s">
        <v>176</v>
      </c>
      <c r="I60" s="143" t="s">
        <v>177</v>
      </c>
      <c r="J60" s="143" t="s">
        <v>178</v>
      </c>
      <c r="K60" s="143" t="s">
        <v>179</v>
      </c>
      <c r="L60" s="143" t="s">
        <v>180</v>
      </c>
      <c r="M60" s="143" t="s">
        <v>181</v>
      </c>
      <c r="N60" s="143" t="s">
        <v>182</v>
      </c>
      <c r="O60" s="143" t="s">
        <v>183</v>
      </c>
      <c r="P60" s="143" t="s">
        <v>184</v>
      </c>
      <c r="Q60" s="143" t="s">
        <v>555</v>
      </c>
      <c r="R60" s="144" t="s">
        <v>556</v>
      </c>
      <c r="S60" s="144" t="s">
        <v>557</v>
      </c>
      <c r="T60" s="144" t="s">
        <v>558</v>
      </c>
      <c r="U60" s="143" t="s">
        <v>244</v>
      </c>
      <c r="V60"/>
      <c r="W60"/>
      <c r="Z60" s="168"/>
      <c r="AA60" s="168"/>
    </row>
    <row r="61" spans="1:27" x14ac:dyDescent="0.25">
      <c r="A61" s="66" t="s">
        <v>541</v>
      </c>
      <c r="B61" s="66">
        <v>19.5</v>
      </c>
      <c r="C61" s="66">
        <v>15.5</v>
      </c>
      <c r="D61" s="66" t="s">
        <v>163</v>
      </c>
      <c r="E61" s="66">
        <v>18.2</v>
      </c>
      <c r="F61" s="66" t="s">
        <v>163</v>
      </c>
      <c r="G61" s="66">
        <v>17.75</v>
      </c>
      <c r="H61" s="66">
        <v>15.25</v>
      </c>
      <c r="I61" s="66">
        <v>18</v>
      </c>
      <c r="J61" s="66">
        <v>15.4</v>
      </c>
      <c r="K61" s="66">
        <v>13.9</v>
      </c>
      <c r="L61" s="66">
        <v>16.45</v>
      </c>
      <c r="M61" s="66">
        <v>15.2</v>
      </c>
      <c r="N61" s="66">
        <v>13.6</v>
      </c>
      <c r="O61" s="66">
        <v>11</v>
      </c>
      <c r="P61" s="66" t="s">
        <v>163</v>
      </c>
      <c r="Q61" s="224">
        <v>13.7</v>
      </c>
      <c r="R61" s="347">
        <f>(Local_Authorities___Staff_working_on_archaeology[[#This Row],[2020 '[6']]]-Local_Authorities___Staff_working_on_archaeology[[#This Row],[2006]])/Local_Authorities___Staff_working_on_archaeology[[#This Row],[2006]]</f>
        <v>-0.11612903225806456</v>
      </c>
      <c r="S61" s="348">
        <v>3.1</v>
      </c>
      <c r="T61" s="347">
        <f>Local_Authorities___Staff_working_on_archaeology[[#This Row],[Change 
2018 to 2020 '[7']]]/Local_Authorities___Staff_working_on_archaeology[[#This Row],[2018]]</f>
        <v>0.2818181818181818</v>
      </c>
      <c r="U61" s="66"/>
      <c r="Z61" s="168"/>
      <c r="AA61" s="168"/>
    </row>
    <row r="62" spans="1:27" x14ac:dyDescent="0.25">
      <c r="A62" s="66" t="s">
        <v>249</v>
      </c>
      <c r="B62" s="66">
        <v>24</v>
      </c>
      <c r="C62" s="66">
        <v>31</v>
      </c>
      <c r="D62" s="66" t="s">
        <v>163</v>
      </c>
      <c r="E62" s="66">
        <v>34</v>
      </c>
      <c r="F62" s="66" t="s">
        <v>163</v>
      </c>
      <c r="G62" s="66">
        <v>33</v>
      </c>
      <c r="H62" s="66">
        <v>19</v>
      </c>
      <c r="I62" s="66">
        <v>21.1</v>
      </c>
      <c r="J62" s="66">
        <v>20.5</v>
      </c>
      <c r="K62" s="66">
        <v>17</v>
      </c>
      <c r="L62" s="66">
        <v>16.850000000000001</v>
      </c>
      <c r="M62" s="66">
        <v>10.6</v>
      </c>
      <c r="N62" s="66">
        <v>11.6</v>
      </c>
      <c r="O62" s="66">
        <v>12</v>
      </c>
      <c r="P62" s="66" t="s">
        <v>163</v>
      </c>
      <c r="Q62" s="224">
        <v>14.2</v>
      </c>
      <c r="R62" s="347">
        <f>(Local_Authorities___Staff_working_on_archaeology[[#This Row],[2020 '[6']]]-Local_Authorities___Staff_working_on_archaeology[[#This Row],[2006]])/Local_Authorities___Staff_working_on_archaeology[[#This Row],[2006]]</f>
        <v>-0.54193548387096779</v>
      </c>
      <c r="S62" s="348">
        <v>-0.89999999999999991</v>
      </c>
      <c r="T62" s="347">
        <f>Local_Authorities___Staff_working_on_archaeology[[#This Row],[Change 
2018 to 2020 '[7']]]/Local_Authorities___Staff_working_on_archaeology[[#This Row],[2018]]</f>
        <v>-7.4999999999999997E-2</v>
      </c>
      <c r="U62" s="66"/>
      <c r="Z62" s="168"/>
      <c r="AA62" s="168"/>
    </row>
    <row r="63" spans="1:27" x14ac:dyDescent="0.25">
      <c r="A63" s="66" t="s">
        <v>542</v>
      </c>
      <c r="B63" s="66">
        <v>29</v>
      </c>
      <c r="C63" s="66">
        <v>41.25</v>
      </c>
      <c r="D63" s="66" t="s">
        <v>163</v>
      </c>
      <c r="E63" s="66">
        <v>33.5</v>
      </c>
      <c r="F63" s="66" t="s">
        <v>163</v>
      </c>
      <c r="G63" s="66">
        <v>31.5</v>
      </c>
      <c r="H63" s="66">
        <v>30.45</v>
      </c>
      <c r="I63" s="66">
        <v>31.2</v>
      </c>
      <c r="J63" s="66">
        <v>34.200000000000003</v>
      </c>
      <c r="K63" s="66">
        <v>29.7</v>
      </c>
      <c r="L63" s="66">
        <v>29.6</v>
      </c>
      <c r="M63" s="66">
        <v>20.6</v>
      </c>
      <c r="N63" s="66">
        <v>23.9</v>
      </c>
      <c r="O63" s="66">
        <v>25</v>
      </c>
      <c r="P63" s="66" t="s">
        <v>163</v>
      </c>
      <c r="Q63" s="224">
        <v>24.01</v>
      </c>
      <c r="R63" s="347">
        <f>(Local_Authorities___Staff_working_on_archaeology[[#This Row],[2020 '[6']]]-Local_Authorities___Staff_working_on_archaeology[[#This Row],[2006]])/Local_Authorities___Staff_working_on_archaeology[[#This Row],[2006]]</f>
        <v>-0.41793939393939389</v>
      </c>
      <c r="S63" s="348">
        <v>4.46</v>
      </c>
      <c r="T63" s="347">
        <f>Local_Authorities___Staff_working_on_archaeology[[#This Row],[Change 
2018 to 2020 '[7']]]/Local_Authorities___Staff_working_on_archaeology[[#This Row],[2018]]</f>
        <v>0.1784</v>
      </c>
      <c r="U63" s="66"/>
      <c r="Z63" s="168"/>
      <c r="AA63" s="168"/>
    </row>
    <row r="64" spans="1:27" x14ac:dyDescent="0.25">
      <c r="A64" s="66" t="s">
        <v>544</v>
      </c>
      <c r="B64" s="66">
        <v>43.25</v>
      </c>
      <c r="C64" s="66">
        <v>50.1</v>
      </c>
      <c r="D64" s="66" t="s">
        <v>163</v>
      </c>
      <c r="E64" s="66">
        <v>49.3</v>
      </c>
      <c r="F64" s="66" t="s">
        <v>163</v>
      </c>
      <c r="G64" s="66">
        <v>47.9</v>
      </c>
      <c r="H64" s="66">
        <v>46.4</v>
      </c>
      <c r="I64" s="66">
        <v>45.1</v>
      </c>
      <c r="J64" s="66">
        <v>41.5</v>
      </c>
      <c r="K64" s="66">
        <v>34.299999999999997</v>
      </c>
      <c r="L64" s="66">
        <v>32.799999999999997</v>
      </c>
      <c r="M64" s="66">
        <v>33.06</v>
      </c>
      <c r="N64" s="66">
        <v>29.4</v>
      </c>
      <c r="O64" s="66">
        <v>29</v>
      </c>
      <c r="P64" s="66" t="s">
        <v>163</v>
      </c>
      <c r="Q64" s="224">
        <v>27.750000000000004</v>
      </c>
      <c r="R64" s="347">
        <f>(Local_Authorities___Staff_working_on_archaeology[[#This Row],[2020 '[6']]]-Local_Authorities___Staff_working_on_archaeology[[#This Row],[2006]])/Local_Authorities___Staff_working_on_archaeology[[#This Row],[2006]]</f>
        <v>-0.44610778443113769</v>
      </c>
      <c r="S64" s="348">
        <v>-1.25</v>
      </c>
      <c r="T64" s="347">
        <f>Local_Authorities___Staff_working_on_archaeology[[#This Row],[Change 
2018 to 2020 '[7']]]/Local_Authorities___Staff_working_on_archaeology[[#This Row],[2018]]</f>
        <v>-4.3103448275862072E-2</v>
      </c>
      <c r="U64" s="66"/>
      <c r="Z64" s="168"/>
      <c r="AA64" s="168"/>
    </row>
    <row r="65" spans="1:27" x14ac:dyDescent="0.25">
      <c r="A65" s="66" t="s">
        <v>543</v>
      </c>
      <c r="B65" s="66">
        <v>44.5</v>
      </c>
      <c r="C65" s="66">
        <v>47.1</v>
      </c>
      <c r="D65" s="66" t="s">
        <v>163</v>
      </c>
      <c r="E65" s="66">
        <v>48</v>
      </c>
      <c r="F65" s="66" t="s">
        <v>163</v>
      </c>
      <c r="G65" s="66">
        <v>47.7</v>
      </c>
      <c r="H65" s="66">
        <v>40.1</v>
      </c>
      <c r="I65" s="66">
        <v>40.200000000000003</v>
      </c>
      <c r="J65" s="66">
        <v>38.799999999999997</v>
      </c>
      <c r="K65" s="66">
        <v>34.5</v>
      </c>
      <c r="L65" s="66">
        <v>39</v>
      </c>
      <c r="M65" s="66">
        <v>28.6</v>
      </c>
      <c r="N65" s="66">
        <v>23.3</v>
      </c>
      <c r="O65" s="66">
        <v>25</v>
      </c>
      <c r="P65" s="66" t="s">
        <v>163</v>
      </c>
      <c r="Q65" s="224">
        <v>33</v>
      </c>
      <c r="R65" s="347">
        <f>(Local_Authorities___Staff_working_on_archaeology[[#This Row],[2020 '[6']]]-Local_Authorities___Staff_working_on_archaeology[[#This Row],[2006]])/Local_Authorities___Staff_working_on_archaeology[[#This Row],[2006]]</f>
        <v>-0.29936305732484081</v>
      </c>
      <c r="S65" s="348">
        <v>8.5500000000000007</v>
      </c>
      <c r="T65" s="347">
        <f>Local_Authorities___Staff_working_on_archaeology[[#This Row],[Change 
2018 to 2020 '[7']]]/Local_Authorities___Staff_working_on_archaeology[[#This Row],[2018]]</f>
        <v>0.34200000000000003</v>
      </c>
      <c r="U65" s="66"/>
      <c r="Z65" s="168"/>
      <c r="AA65" s="168"/>
    </row>
    <row r="66" spans="1:27" x14ac:dyDescent="0.25">
      <c r="A66" s="66" t="s">
        <v>245</v>
      </c>
      <c r="B66" s="66">
        <v>46.7</v>
      </c>
      <c r="C66" s="66">
        <v>66</v>
      </c>
      <c r="D66" s="66" t="s">
        <v>163</v>
      </c>
      <c r="E66" s="66">
        <v>63.4</v>
      </c>
      <c r="F66" s="66" t="s">
        <v>163</v>
      </c>
      <c r="G66" s="66">
        <v>60.1</v>
      </c>
      <c r="H66" s="66">
        <v>57.6</v>
      </c>
      <c r="I66" s="66">
        <v>63</v>
      </c>
      <c r="J66" s="66">
        <v>62.6</v>
      </c>
      <c r="K66" s="66">
        <v>61.2</v>
      </c>
      <c r="L66" s="66">
        <v>63.4</v>
      </c>
      <c r="M66" s="66">
        <v>53.8</v>
      </c>
      <c r="N66" s="66">
        <v>55</v>
      </c>
      <c r="O66" s="66">
        <v>66</v>
      </c>
      <c r="P66" s="66" t="s">
        <v>163</v>
      </c>
      <c r="Q66" s="224">
        <v>58.99</v>
      </c>
      <c r="R66" s="347">
        <f>(Local_Authorities___Staff_working_on_archaeology[[#This Row],[2020 '[6']]]-Local_Authorities___Staff_working_on_archaeology[[#This Row],[2006]])/Local_Authorities___Staff_working_on_archaeology[[#This Row],[2006]]</f>
        <v>-0.10621212121212119</v>
      </c>
      <c r="S66" s="348">
        <v>-6.91</v>
      </c>
      <c r="T66" s="347">
        <f>Local_Authorities___Staff_working_on_archaeology[[#This Row],[Change 
2018 to 2020 '[7']]]/Local_Authorities___Staff_working_on_archaeology[[#This Row],[2018]]</f>
        <v>-0.10469696969696971</v>
      </c>
      <c r="U66" s="66"/>
      <c r="Z66" s="168"/>
      <c r="AA66" s="168"/>
    </row>
    <row r="67" spans="1:27" x14ac:dyDescent="0.25">
      <c r="A67" s="66" t="s">
        <v>545</v>
      </c>
      <c r="B67" s="66">
        <v>10</v>
      </c>
      <c r="C67" s="66">
        <v>15</v>
      </c>
      <c r="D67" s="66" t="s">
        <v>163</v>
      </c>
      <c r="E67" s="66">
        <v>12</v>
      </c>
      <c r="F67" s="66" t="s">
        <v>163</v>
      </c>
      <c r="G67" s="66">
        <v>11</v>
      </c>
      <c r="H67" s="66">
        <v>11</v>
      </c>
      <c r="I67" s="66">
        <v>8.8000000000000007</v>
      </c>
      <c r="J67" s="66">
        <v>9.5</v>
      </c>
      <c r="K67" s="66">
        <v>9.6</v>
      </c>
      <c r="L67" s="66">
        <v>11.8</v>
      </c>
      <c r="M67" s="66">
        <v>12</v>
      </c>
      <c r="N67" s="66">
        <v>11</v>
      </c>
      <c r="O67" s="66">
        <v>11</v>
      </c>
      <c r="P67" s="66" t="s">
        <v>163</v>
      </c>
      <c r="Q67" s="224">
        <v>11.4</v>
      </c>
      <c r="R67" s="347">
        <f>(Local_Authorities___Staff_working_on_archaeology[[#This Row],[2020 '[6']]]-Local_Authorities___Staff_working_on_archaeology[[#This Row],[2006]])/Local_Authorities___Staff_working_on_archaeology[[#This Row],[2006]]</f>
        <v>-0.23999999999999996</v>
      </c>
      <c r="S67" s="348">
        <v>0</v>
      </c>
      <c r="T67" s="347">
        <f>Local_Authorities___Staff_working_on_archaeology[[#This Row],[Change 
2018 to 2020 '[7']]]/Local_Authorities___Staff_working_on_archaeology[[#This Row],[2018]]</f>
        <v>0</v>
      </c>
      <c r="U67" s="66"/>
      <c r="Z67" s="168"/>
      <c r="AA67" s="168"/>
    </row>
    <row r="68" spans="1:27" x14ac:dyDescent="0.25">
      <c r="A68" s="66" t="s">
        <v>546</v>
      </c>
      <c r="B68" s="66">
        <v>60.25</v>
      </c>
      <c r="C68" s="66">
        <v>62.2</v>
      </c>
      <c r="D68" s="66" t="s">
        <v>163</v>
      </c>
      <c r="E68" s="66">
        <v>58.1</v>
      </c>
      <c r="F68" s="66" t="s">
        <v>163</v>
      </c>
      <c r="G68" s="66">
        <v>67.599999999999994</v>
      </c>
      <c r="H68" s="66">
        <v>65.05</v>
      </c>
      <c r="I68" s="66">
        <v>53.45</v>
      </c>
      <c r="J68" s="66">
        <v>52.6</v>
      </c>
      <c r="K68" s="66">
        <v>52.9</v>
      </c>
      <c r="L68" s="66">
        <v>56.18</v>
      </c>
      <c r="M68" s="66">
        <v>51.85</v>
      </c>
      <c r="N68" s="66">
        <v>51.1</v>
      </c>
      <c r="O68" s="66">
        <v>49</v>
      </c>
      <c r="P68" s="66" t="s">
        <v>163</v>
      </c>
      <c r="Q68" s="224">
        <v>49.95</v>
      </c>
      <c r="R68" s="347">
        <f>(Local_Authorities___Staff_working_on_archaeology[[#This Row],[2020 '[6']]]-Local_Authorities___Staff_working_on_archaeology[[#This Row],[2006]])/Local_Authorities___Staff_working_on_archaeology[[#This Row],[2006]]</f>
        <v>-0.19694533762057878</v>
      </c>
      <c r="S68" s="348">
        <v>0.89999999999999925</v>
      </c>
      <c r="T68" s="347">
        <f>Local_Authorities___Staff_working_on_archaeology[[#This Row],[Change 
2018 to 2020 '[7']]]/Local_Authorities___Staff_working_on_archaeology[[#This Row],[2018]]</f>
        <v>1.8367346938775495E-2</v>
      </c>
      <c r="U68" s="66"/>
      <c r="Z68" s="168"/>
      <c r="AA68" s="168"/>
    </row>
    <row r="69" spans="1:27" x14ac:dyDescent="0.25">
      <c r="A69" s="66" t="s">
        <v>250</v>
      </c>
      <c r="B69" s="66">
        <v>69.150000000000006</v>
      </c>
      <c r="C69" s="66">
        <v>79</v>
      </c>
      <c r="D69" s="66" t="s">
        <v>163</v>
      </c>
      <c r="E69" s="66">
        <v>84.64</v>
      </c>
      <c r="F69" s="66" t="s">
        <v>163</v>
      </c>
      <c r="G69" s="66">
        <v>68.8</v>
      </c>
      <c r="H69" s="66">
        <v>66.2</v>
      </c>
      <c r="I69" s="66">
        <v>60.95</v>
      </c>
      <c r="J69" s="66">
        <v>57.1</v>
      </c>
      <c r="K69" s="66">
        <v>47.6</v>
      </c>
      <c r="L69" s="66">
        <v>52.1</v>
      </c>
      <c r="M69" s="66">
        <v>45.95</v>
      </c>
      <c r="N69" s="66">
        <v>44</v>
      </c>
      <c r="O69" s="66">
        <v>38</v>
      </c>
      <c r="P69" s="66" t="s">
        <v>163</v>
      </c>
      <c r="Q69" s="224">
        <v>39.600000000000009</v>
      </c>
      <c r="R69" s="347">
        <f>(Local_Authorities___Staff_working_on_archaeology[[#This Row],[2020 '[6']]]-Local_Authorities___Staff_working_on_archaeology[[#This Row],[2006]])/Local_Authorities___Staff_working_on_archaeology[[#This Row],[2006]]</f>
        <v>-0.49873417721518976</v>
      </c>
      <c r="S69" s="348">
        <v>1.2000000000000011</v>
      </c>
      <c r="T69" s="347">
        <f>Local_Authorities___Staff_working_on_archaeology[[#This Row],[Change 
2018 to 2020 '[7']]]/Local_Authorities___Staff_working_on_archaeology[[#This Row],[2018]]</f>
        <v>3.1578947368421081E-2</v>
      </c>
      <c r="U69" s="66"/>
      <c r="Z69" s="168"/>
      <c r="AA69" s="168"/>
    </row>
    <row r="70" spans="1:27" s="26" customFormat="1" x14ac:dyDescent="0.25">
      <c r="A70" s="26" t="s">
        <v>559</v>
      </c>
      <c r="B70" s="26">
        <v>346.35</v>
      </c>
      <c r="C70" s="26">
        <v>407.15</v>
      </c>
      <c r="D70" s="26" t="s">
        <v>163</v>
      </c>
      <c r="E70" s="26">
        <v>401.14</v>
      </c>
      <c r="F70" s="26" t="s">
        <v>163</v>
      </c>
      <c r="G70" s="26">
        <v>385.25</v>
      </c>
      <c r="H70" s="26">
        <v>351.05</v>
      </c>
      <c r="I70" s="26">
        <v>341.8</v>
      </c>
      <c r="J70" s="26">
        <v>332.01</v>
      </c>
      <c r="K70" s="26">
        <v>300.5</v>
      </c>
      <c r="L70" s="26">
        <v>318.18</v>
      </c>
      <c r="M70" s="26">
        <v>271.66000000000003</v>
      </c>
      <c r="N70" s="26">
        <v>262.8</v>
      </c>
      <c r="O70" s="26">
        <v>265</v>
      </c>
      <c r="P70" s="26" t="s">
        <v>163</v>
      </c>
      <c r="Q70" s="223">
        <v>272.60000000000002</v>
      </c>
      <c r="R70" s="349">
        <f>(Local_Authorities___Staff_working_on_archaeology[[#This Row],[2020 '[6']]]-Local_Authorities___Staff_working_on_archaeology[[#This Row],[2006]])/Local_Authorities___Staff_working_on_archaeology[[#This Row],[2006]]</f>
        <v>-0.33046788652830644</v>
      </c>
      <c r="S70" s="350">
        <v>9.15</v>
      </c>
      <c r="T70" s="349">
        <f>Local_Authorities___Staff_working_on_archaeology[[#This Row],[Change 
2018 to 2020 '[7']]]/Local_Authorities___Staff_working_on_archaeology[[#This Row],[2018]]</f>
        <v>3.4528301886792456E-2</v>
      </c>
      <c r="Z70" s="306"/>
      <c r="AA70" s="306"/>
    </row>
    <row r="71" spans="1:27" x14ac:dyDescent="0.25">
      <c r="A71" s="66"/>
      <c r="B71" s="66"/>
      <c r="C71" s="66"/>
      <c r="D71" s="66"/>
      <c r="E71" s="66"/>
      <c r="F71" s="66"/>
      <c r="G71" s="66"/>
      <c r="H71" s="66"/>
      <c r="I71" s="66"/>
      <c r="J71" s="66"/>
      <c r="K71" s="66"/>
      <c r="L71" s="66"/>
      <c r="M71" s="66"/>
      <c r="N71" s="66"/>
      <c r="O71" s="66"/>
      <c r="P71" s="66"/>
      <c r="Q71" s="83"/>
      <c r="R71" s="83"/>
      <c r="S71" s="66"/>
      <c r="T71" s="66"/>
    </row>
    <row r="72" spans="1:27" x14ac:dyDescent="0.25">
      <c r="A72" s="66"/>
      <c r="B72" s="66"/>
      <c r="C72" s="66"/>
      <c r="D72" s="66"/>
      <c r="E72" s="66"/>
      <c r="F72" s="66"/>
      <c r="G72" s="66"/>
      <c r="H72" s="66"/>
      <c r="I72" s="66"/>
      <c r="J72" s="66"/>
      <c r="K72" s="66"/>
      <c r="L72" s="66"/>
      <c r="M72" s="66"/>
      <c r="N72" s="66"/>
      <c r="O72" s="66"/>
      <c r="P72" s="66"/>
      <c r="Q72" s="83"/>
      <c r="R72" s="83"/>
      <c r="S72" s="66"/>
      <c r="T72" s="66"/>
    </row>
    <row r="73" spans="1:27" s="20" customFormat="1" ht="18.75" x14ac:dyDescent="0.3">
      <c r="A73" s="62" t="s">
        <v>563</v>
      </c>
      <c r="B73" s="62"/>
      <c r="C73" s="62"/>
      <c r="D73" s="62"/>
      <c r="E73" s="62"/>
      <c r="F73" s="62"/>
      <c r="G73" s="62"/>
      <c r="H73" s="62"/>
      <c r="I73" s="62"/>
      <c r="J73" s="62"/>
      <c r="K73" s="62"/>
      <c r="L73" s="62"/>
      <c r="M73" s="62"/>
      <c r="N73" s="62"/>
      <c r="O73" s="62"/>
      <c r="P73" s="62"/>
      <c r="Q73" s="62"/>
      <c r="R73" s="62"/>
      <c r="S73" s="62"/>
      <c r="T73" s="62"/>
      <c r="V73"/>
      <c r="W73"/>
    </row>
    <row r="74" spans="1:27" s="143" customFormat="1" ht="32.25" x14ac:dyDescent="0.25">
      <c r="A74" s="143" t="s">
        <v>239</v>
      </c>
      <c r="B74" s="143" t="s">
        <v>561</v>
      </c>
      <c r="C74" s="143" t="s">
        <v>171</v>
      </c>
      <c r="D74" s="143" t="s">
        <v>172</v>
      </c>
      <c r="E74" s="143" t="s">
        <v>173</v>
      </c>
      <c r="F74" s="143" t="s">
        <v>174</v>
      </c>
      <c r="G74" s="143" t="s">
        <v>175</v>
      </c>
      <c r="H74" s="143" t="s">
        <v>176</v>
      </c>
      <c r="I74" s="143" t="s">
        <v>177</v>
      </c>
      <c r="J74" s="143" t="s">
        <v>178</v>
      </c>
      <c r="K74" s="143" t="s">
        <v>179</v>
      </c>
      <c r="L74" s="143" t="s">
        <v>180</v>
      </c>
      <c r="M74" s="143" t="s">
        <v>181</v>
      </c>
      <c r="N74" s="143" t="s">
        <v>182</v>
      </c>
      <c r="O74" s="143" t="s">
        <v>183</v>
      </c>
      <c r="P74" s="143" t="s">
        <v>184</v>
      </c>
      <c r="Q74" s="143" t="s">
        <v>185</v>
      </c>
      <c r="R74" s="144" t="s">
        <v>556</v>
      </c>
      <c r="S74" s="144" t="s">
        <v>557</v>
      </c>
      <c r="T74" s="144" t="s">
        <v>558</v>
      </c>
      <c r="U74" s="143" t="s">
        <v>244</v>
      </c>
      <c r="W74"/>
      <c r="X74"/>
    </row>
    <row r="75" spans="1:27" x14ac:dyDescent="0.25">
      <c r="A75" s="66" t="s">
        <v>541</v>
      </c>
      <c r="B75" s="66">
        <v>41.5</v>
      </c>
      <c r="C75" s="66">
        <v>48</v>
      </c>
      <c r="D75" s="66" t="s">
        <v>163</v>
      </c>
      <c r="E75" s="66">
        <v>51.35</v>
      </c>
      <c r="F75" s="66" t="s">
        <v>163</v>
      </c>
      <c r="G75" s="66">
        <v>44.1</v>
      </c>
      <c r="H75" s="66">
        <v>41.1</v>
      </c>
      <c r="I75" s="66">
        <v>45.1</v>
      </c>
      <c r="J75" s="66">
        <v>41.6</v>
      </c>
      <c r="K75" s="66">
        <v>39.200000000000003</v>
      </c>
      <c r="L75" s="66">
        <v>40.15</v>
      </c>
      <c r="M75" s="66">
        <v>38.4</v>
      </c>
      <c r="N75" s="66">
        <v>35.299999999999997</v>
      </c>
      <c r="O75" s="66">
        <v>36</v>
      </c>
      <c r="P75" s="66" t="s">
        <v>163</v>
      </c>
      <c r="Q75" s="224">
        <f>SUM(Q47,Q61)</f>
        <v>35.4</v>
      </c>
      <c r="R75" s="347">
        <f>(Local_Authorities___Total_historic_environment_staff[[#This Row],[2020]]-Local_Authorities___Total_historic_environment_staff[[#This Row],[2006]])/Local_Authorities___Total_historic_environment_staff[[#This Row],[2006]]</f>
        <v>-0.26250000000000001</v>
      </c>
      <c r="S75" s="351">
        <f>IF(A47=A61,S47+S61)</f>
        <v>-0.20000000000000018</v>
      </c>
      <c r="T75" s="347">
        <f>SUM((O75-N75)/N75)</f>
        <v>1.9830028328611981E-2</v>
      </c>
      <c r="U75" s="66"/>
    </row>
    <row r="76" spans="1:27" x14ac:dyDescent="0.25">
      <c r="A76" s="66" t="s">
        <v>249</v>
      </c>
      <c r="B76" s="66">
        <v>106</v>
      </c>
      <c r="C76" s="66">
        <v>103.6</v>
      </c>
      <c r="D76" s="66" t="s">
        <v>163</v>
      </c>
      <c r="E76" s="66">
        <v>101.21</v>
      </c>
      <c r="F76" s="66" t="s">
        <v>163</v>
      </c>
      <c r="G76" s="66">
        <v>113.2</v>
      </c>
      <c r="H76" s="66">
        <v>75.599999999999994</v>
      </c>
      <c r="I76" s="66">
        <v>71.599999999999994</v>
      </c>
      <c r="J76" s="66">
        <v>67.2</v>
      </c>
      <c r="K76" s="66">
        <v>62.4</v>
      </c>
      <c r="L76" s="66">
        <v>58.71</v>
      </c>
      <c r="M76" s="66">
        <v>51.67</v>
      </c>
      <c r="N76" s="66">
        <v>51.1</v>
      </c>
      <c r="O76" s="66">
        <v>57</v>
      </c>
      <c r="P76" s="66" t="s">
        <v>163</v>
      </c>
      <c r="Q76" s="224">
        <f t="shared" ref="Q76:Q84" si="0">SUM(Q48,Q62)</f>
        <v>52.525000000000006</v>
      </c>
      <c r="R76" s="347">
        <f>(Local_Authorities___Total_historic_environment_staff[[#This Row],[2020]]-Local_Authorities___Total_historic_environment_staff[[#This Row],[2006]])/Local_Authorities___Total_historic_environment_staff[[#This Row],[2006]]</f>
        <v>-0.49300193050193042</v>
      </c>
      <c r="S76" s="351">
        <f t="shared" ref="S76:S84" si="1">IF(A48=A62,S48+S62)</f>
        <v>-4.3799999999999972</v>
      </c>
      <c r="T76" s="347">
        <f t="shared" ref="T76:T84" si="2">SUM((O76-N76)/N76)</f>
        <v>0.11545988258317022</v>
      </c>
      <c r="U76" s="66"/>
    </row>
    <row r="77" spans="1:27" x14ac:dyDescent="0.25">
      <c r="A77" s="66" t="s">
        <v>542</v>
      </c>
      <c r="B77" s="66">
        <v>73</v>
      </c>
      <c r="C77" s="66">
        <v>91.7</v>
      </c>
      <c r="D77" s="66" t="s">
        <v>163</v>
      </c>
      <c r="E77" s="66">
        <v>82.26</v>
      </c>
      <c r="F77" s="66" t="s">
        <v>163</v>
      </c>
      <c r="G77" s="66">
        <v>85.6</v>
      </c>
      <c r="H77" s="66">
        <v>78.180000000000007</v>
      </c>
      <c r="I77" s="66">
        <v>74.8</v>
      </c>
      <c r="J77" s="66">
        <v>75.099999999999994</v>
      </c>
      <c r="K77" s="66">
        <v>66.8</v>
      </c>
      <c r="L77" s="66">
        <v>64.95</v>
      </c>
      <c r="M77" s="66">
        <v>56.550000000000004</v>
      </c>
      <c r="N77" s="66">
        <v>61.1</v>
      </c>
      <c r="O77" s="66">
        <v>61</v>
      </c>
      <c r="P77" s="66" t="s">
        <v>163</v>
      </c>
      <c r="Q77" s="224">
        <f t="shared" si="0"/>
        <v>50.540000000000006</v>
      </c>
      <c r="R77" s="347">
        <f>(Local_Authorities___Total_historic_environment_staff[[#This Row],[2020]]-Local_Authorities___Total_historic_environment_staff[[#This Row],[2006]])/Local_Authorities___Total_historic_environment_staff[[#This Row],[2006]]</f>
        <v>-0.44885496183206103</v>
      </c>
      <c r="S77" s="351">
        <f t="shared" si="1"/>
        <v>3.5900000000000003</v>
      </c>
      <c r="T77" s="347">
        <f t="shared" si="2"/>
        <v>-1.6366612111293195E-3</v>
      </c>
      <c r="U77" s="66"/>
    </row>
    <row r="78" spans="1:27" x14ac:dyDescent="0.25">
      <c r="A78" s="66" t="s">
        <v>564</v>
      </c>
      <c r="B78" s="66">
        <v>111.25</v>
      </c>
      <c r="C78" s="66">
        <v>129.69999999999999</v>
      </c>
      <c r="D78" s="66" t="s">
        <v>163</v>
      </c>
      <c r="E78" s="66">
        <v>113.5</v>
      </c>
      <c r="F78" s="66" t="s">
        <v>163</v>
      </c>
      <c r="G78" s="66">
        <v>103.2</v>
      </c>
      <c r="H78" s="66">
        <v>91.694999999999993</v>
      </c>
      <c r="I78" s="66">
        <v>90</v>
      </c>
      <c r="J78" s="66">
        <v>89.8</v>
      </c>
      <c r="K78" s="66">
        <v>76</v>
      </c>
      <c r="L78" s="66">
        <v>77.12</v>
      </c>
      <c r="M78" s="66">
        <v>74.98</v>
      </c>
      <c r="N78" s="66">
        <v>70.8</v>
      </c>
      <c r="O78" s="66">
        <v>72</v>
      </c>
      <c r="P78" s="66" t="s">
        <v>163</v>
      </c>
      <c r="Q78" s="224">
        <f t="shared" si="0"/>
        <v>60.58</v>
      </c>
      <c r="R78" s="347">
        <f>(Local_Authorities___Total_historic_environment_staff[[#This Row],[2020]]-Local_Authorities___Total_historic_environment_staff[[#This Row],[2006]])/Local_Authorities___Total_historic_environment_staff[[#This Row],[2006]]</f>
        <v>-0.53292212798766381</v>
      </c>
      <c r="S78" s="351">
        <f t="shared" si="1"/>
        <v>-4.2300000000000013</v>
      </c>
      <c r="T78" s="347">
        <f t="shared" si="2"/>
        <v>1.6949152542372923E-2</v>
      </c>
      <c r="U78" s="66"/>
    </row>
    <row r="79" spans="1:27" x14ac:dyDescent="0.25">
      <c r="A79" s="66" t="s">
        <v>543</v>
      </c>
      <c r="B79" s="66">
        <v>118.5</v>
      </c>
      <c r="C79" s="66">
        <v>136.15</v>
      </c>
      <c r="D79" s="66" t="s">
        <v>163</v>
      </c>
      <c r="E79" s="66">
        <v>130.4</v>
      </c>
      <c r="F79" s="66" t="s">
        <v>163</v>
      </c>
      <c r="G79" s="66">
        <v>124.8</v>
      </c>
      <c r="H79" s="66">
        <v>105.95</v>
      </c>
      <c r="I79" s="66">
        <v>98.3</v>
      </c>
      <c r="J79" s="66">
        <v>99.199999999999989</v>
      </c>
      <c r="K79" s="66">
        <v>91.8</v>
      </c>
      <c r="L79" s="66">
        <v>93.45</v>
      </c>
      <c r="M79" s="66">
        <v>86.48</v>
      </c>
      <c r="N79" s="66">
        <v>78.8</v>
      </c>
      <c r="O79" s="66">
        <v>81</v>
      </c>
      <c r="P79" s="66" t="s">
        <v>163</v>
      </c>
      <c r="Q79" s="224">
        <f t="shared" si="0"/>
        <v>87.1</v>
      </c>
      <c r="R79" s="347">
        <f>(Local_Authorities___Total_historic_environment_staff[[#This Row],[2020]]-Local_Authorities___Total_historic_environment_staff[[#This Row],[2006]])/Local_Authorities___Total_historic_environment_staff[[#This Row],[2006]]</f>
        <v>-0.36026441424899014</v>
      </c>
      <c r="S79" s="351">
        <f t="shared" si="1"/>
        <v>10.77</v>
      </c>
      <c r="T79" s="347">
        <f t="shared" si="2"/>
        <v>2.7918781725888363E-2</v>
      </c>
      <c r="U79" s="66"/>
    </row>
    <row r="80" spans="1:27" x14ac:dyDescent="0.25">
      <c r="A80" s="66" t="s">
        <v>245</v>
      </c>
      <c r="B80" s="66">
        <v>127.7</v>
      </c>
      <c r="C80" s="66">
        <v>161.72</v>
      </c>
      <c r="D80" s="66" t="s">
        <v>163</v>
      </c>
      <c r="E80" s="66">
        <v>157.19999999999999</v>
      </c>
      <c r="F80" s="66" t="s">
        <v>163</v>
      </c>
      <c r="G80" s="66">
        <v>155.5</v>
      </c>
      <c r="H80" s="66">
        <v>136.87</v>
      </c>
      <c r="I80" s="66">
        <v>141.5</v>
      </c>
      <c r="J80" s="66">
        <v>135.9</v>
      </c>
      <c r="K80" s="66">
        <v>135.4</v>
      </c>
      <c r="L80" s="66">
        <v>141.44999999999999</v>
      </c>
      <c r="M80" s="66">
        <v>126.19</v>
      </c>
      <c r="N80" s="66">
        <v>123.7</v>
      </c>
      <c r="O80" s="66">
        <v>134</v>
      </c>
      <c r="P80" s="66" t="s">
        <v>163</v>
      </c>
      <c r="Q80" s="224">
        <f t="shared" si="0"/>
        <v>115.85</v>
      </c>
      <c r="R80" s="347">
        <f>(Local_Authorities___Total_historic_environment_staff[[#This Row],[2020]]-Local_Authorities___Total_historic_environment_staff[[#This Row],[2006]])/Local_Authorities___Total_historic_environment_staff[[#This Row],[2006]]</f>
        <v>-0.28363838733613655</v>
      </c>
      <c r="S80" s="351">
        <f t="shared" si="1"/>
        <v>-10.510000000000003</v>
      </c>
      <c r="T80" s="347">
        <f t="shared" si="2"/>
        <v>8.3265966046887602E-2</v>
      </c>
      <c r="U80" s="66"/>
    </row>
    <row r="81" spans="1:23" x14ac:dyDescent="0.25">
      <c r="A81" s="66" t="s">
        <v>545</v>
      </c>
      <c r="B81" s="66">
        <v>77</v>
      </c>
      <c r="C81" s="66">
        <v>147.19999999999999</v>
      </c>
      <c r="D81" s="66" t="s">
        <v>163</v>
      </c>
      <c r="E81" s="66">
        <v>127.5</v>
      </c>
      <c r="F81" s="66" t="s">
        <v>163</v>
      </c>
      <c r="G81" s="66">
        <v>117.2</v>
      </c>
      <c r="H81" s="66">
        <v>99.7</v>
      </c>
      <c r="I81" s="66">
        <v>91</v>
      </c>
      <c r="J81" s="66">
        <v>92.5</v>
      </c>
      <c r="K81" s="66">
        <v>95.4</v>
      </c>
      <c r="L81" s="66">
        <v>101.5</v>
      </c>
      <c r="M81" s="66">
        <v>96.85</v>
      </c>
      <c r="N81" s="66">
        <v>102</v>
      </c>
      <c r="O81" s="66">
        <v>104</v>
      </c>
      <c r="P81" s="66" t="s">
        <v>163</v>
      </c>
      <c r="Q81" s="224">
        <f t="shared" si="0"/>
        <v>86.4</v>
      </c>
      <c r="R81" s="347">
        <f>(Local_Authorities___Total_historic_environment_staff[[#This Row],[2020]]-Local_Authorities___Total_historic_environment_staff[[#This Row],[2006]])/Local_Authorities___Total_historic_environment_staff[[#This Row],[2006]]</f>
        <v>-0.41304347826086946</v>
      </c>
      <c r="S81" s="351">
        <f t="shared" si="1"/>
        <v>-7.8500000000000005</v>
      </c>
      <c r="T81" s="347">
        <f t="shared" si="2"/>
        <v>1.9607843137254902E-2</v>
      </c>
      <c r="U81" s="66"/>
    </row>
    <row r="82" spans="1:23" x14ac:dyDescent="0.25">
      <c r="A82" s="66" t="s">
        <v>546</v>
      </c>
      <c r="B82" s="66">
        <v>193.25</v>
      </c>
      <c r="C82" s="66">
        <v>191.4</v>
      </c>
      <c r="D82" s="66" t="s">
        <v>163</v>
      </c>
      <c r="E82" s="66">
        <v>181.1</v>
      </c>
      <c r="F82" s="66" t="s">
        <v>163</v>
      </c>
      <c r="G82" s="66">
        <v>183.3</v>
      </c>
      <c r="H82" s="66">
        <v>159.155</v>
      </c>
      <c r="I82" s="66">
        <v>154.5</v>
      </c>
      <c r="J82" s="66">
        <v>145</v>
      </c>
      <c r="K82" s="66">
        <v>144.1</v>
      </c>
      <c r="L82" s="66">
        <v>146.22</v>
      </c>
      <c r="M82" s="66">
        <v>144.69999999999999</v>
      </c>
      <c r="N82" s="66">
        <v>142</v>
      </c>
      <c r="O82" s="66">
        <v>141</v>
      </c>
      <c r="P82" s="66" t="s">
        <v>163</v>
      </c>
      <c r="Q82" s="224">
        <f t="shared" si="0"/>
        <v>141.875</v>
      </c>
      <c r="R82" s="347">
        <f>(Local_Authorities___Total_historic_environment_staff[[#This Row],[2020]]-Local_Authorities___Total_historic_environment_staff[[#This Row],[2006]])/Local_Authorities___Total_historic_environment_staff[[#This Row],[2006]]</f>
        <v>-0.25875130616509928</v>
      </c>
      <c r="S82" s="351">
        <f t="shared" si="1"/>
        <v>8.3050000000000015</v>
      </c>
      <c r="T82" s="347">
        <f t="shared" si="2"/>
        <v>-7.0422535211267607E-3</v>
      </c>
      <c r="U82" s="66"/>
    </row>
    <row r="83" spans="1:23" x14ac:dyDescent="0.25">
      <c r="A83" s="66" t="s">
        <v>565</v>
      </c>
      <c r="B83" s="66">
        <v>166.15</v>
      </c>
      <c r="C83" s="66">
        <v>214.65</v>
      </c>
      <c r="D83" s="66" t="s">
        <v>163</v>
      </c>
      <c r="E83" s="66">
        <v>189.9</v>
      </c>
      <c r="F83" s="66" t="s">
        <v>163</v>
      </c>
      <c r="G83" s="66">
        <v>159.6</v>
      </c>
      <c r="H83" s="66">
        <v>147.26</v>
      </c>
      <c r="I83" s="66">
        <v>142.9</v>
      </c>
      <c r="J83" s="66">
        <v>133.6</v>
      </c>
      <c r="K83" s="66">
        <v>124.1</v>
      </c>
      <c r="L83" s="66">
        <v>122</v>
      </c>
      <c r="M83" s="66">
        <v>120.4</v>
      </c>
      <c r="N83" s="66">
        <v>116</v>
      </c>
      <c r="O83" s="66">
        <v>113</v>
      </c>
      <c r="P83" s="66" t="s">
        <v>163</v>
      </c>
      <c r="Q83" s="224">
        <f t="shared" si="0"/>
        <v>104.20000000000002</v>
      </c>
      <c r="R83" s="347">
        <f>(Local_Authorities___Total_historic_environment_staff[[#This Row],[2020]]-Local_Authorities___Total_historic_environment_staff[[#This Row],[2006]])/Local_Authorities___Total_historic_environment_staff[[#This Row],[2006]]</f>
        <v>-0.51455858374097363</v>
      </c>
      <c r="S83" s="351">
        <f t="shared" si="1"/>
        <v>-7.6649999999999974</v>
      </c>
      <c r="T83" s="347">
        <f t="shared" si="2"/>
        <v>-2.5862068965517241E-2</v>
      </c>
      <c r="U83" s="66"/>
    </row>
    <row r="84" spans="1:23" s="26" customFormat="1" x14ac:dyDescent="0.25">
      <c r="A84" s="26" t="s">
        <v>559</v>
      </c>
      <c r="B84" s="26">
        <v>1014.35</v>
      </c>
      <c r="C84" s="26">
        <v>1224.1199999999999</v>
      </c>
      <c r="D84" s="26" t="s">
        <v>163</v>
      </c>
      <c r="E84" s="26">
        <v>1157.48</v>
      </c>
      <c r="F84" s="26" t="s">
        <v>163</v>
      </c>
      <c r="G84" s="26">
        <v>1086.4000000000001</v>
      </c>
      <c r="H84" s="26">
        <v>957.51</v>
      </c>
      <c r="I84" s="26">
        <v>909.7</v>
      </c>
      <c r="J84" s="26">
        <v>879.71</v>
      </c>
      <c r="K84" s="26">
        <v>835.1</v>
      </c>
      <c r="L84" s="26">
        <v>845.55</v>
      </c>
      <c r="M84" s="26">
        <v>796.21999999999991</v>
      </c>
      <c r="N84" s="26">
        <v>780.5</v>
      </c>
      <c r="O84" s="26">
        <v>798</v>
      </c>
      <c r="P84" s="26" t="s">
        <v>163</v>
      </c>
      <c r="Q84" s="223">
        <f t="shared" si="0"/>
        <v>734.47</v>
      </c>
      <c r="R84" s="347">
        <f>(Local_Authorities___Total_historic_environment_staff[[#This Row],[2020]]-Local_Authorities___Total_historic_environment_staff[[#This Row],[2006]])/Local_Authorities___Total_historic_environment_staff[[#This Row],[2006]]</f>
        <v>-0.40000163382674891</v>
      </c>
      <c r="S84" s="352">
        <f t="shared" si="1"/>
        <v>-12.17</v>
      </c>
      <c r="T84" s="349">
        <f t="shared" si="2"/>
        <v>2.2421524663677129E-2</v>
      </c>
      <c r="W84" s="27"/>
    </row>
    <row r="85" spans="1:23" s="22" customFormat="1" ht="12" x14ac:dyDescent="0.25">
      <c r="A85" s="22" t="s">
        <v>566</v>
      </c>
    </row>
    <row r="86" spans="1:23" s="22" customFormat="1" ht="12" x14ac:dyDescent="0.25">
      <c r="A86" s="22" t="s">
        <v>567</v>
      </c>
    </row>
    <row r="87" spans="1:23" s="22" customFormat="1" ht="12" x14ac:dyDescent="0.25">
      <c r="A87" s="22" t="s">
        <v>568</v>
      </c>
    </row>
    <row r="88" spans="1:23" s="22" customFormat="1" ht="12" x14ac:dyDescent="0.25">
      <c r="A88" s="22" t="s">
        <v>569</v>
      </c>
    </row>
    <row r="89" spans="1:23" s="22" customFormat="1" ht="12" x14ac:dyDescent="0.25">
      <c r="A89" s="22" t="s">
        <v>570</v>
      </c>
    </row>
    <row r="90" spans="1:23" s="22" customFormat="1" ht="12" x14ac:dyDescent="0.25">
      <c r="A90" s="22" t="s">
        <v>571</v>
      </c>
    </row>
    <row r="91" spans="1:23" s="22" customFormat="1" ht="12" x14ac:dyDescent="0.25">
      <c r="A91" s="22" t="s">
        <v>572</v>
      </c>
    </row>
    <row r="92" spans="1:23" s="22" customFormat="1" ht="12" x14ac:dyDescent="0.25">
      <c r="A92" s="22" t="s">
        <v>233</v>
      </c>
    </row>
    <row r="93" spans="1:23" x14ac:dyDescent="0.25">
      <c r="A93" s="66"/>
      <c r="B93" s="66"/>
      <c r="C93" s="66"/>
      <c r="D93" s="66"/>
      <c r="E93" s="66"/>
      <c r="F93" s="66"/>
      <c r="G93" s="66"/>
      <c r="H93" s="66"/>
      <c r="I93" s="66"/>
      <c r="J93" s="66"/>
      <c r="K93" s="66"/>
      <c r="L93" s="66"/>
      <c r="M93" s="66"/>
      <c r="N93" s="66"/>
      <c r="O93" s="66"/>
      <c r="P93" s="66"/>
      <c r="Q93" s="66"/>
      <c r="R93" s="66"/>
      <c r="S93" s="66"/>
      <c r="T93" s="66"/>
    </row>
    <row r="94" spans="1:23" s="13" customFormat="1" ht="5.0999999999999996" customHeight="1" x14ac:dyDescent="0.25">
      <c r="A94" s="105"/>
      <c r="B94" s="105"/>
      <c r="C94" s="105"/>
      <c r="D94" s="105"/>
      <c r="E94" s="105"/>
      <c r="F94" s="105"/>
      <c r="G94" s="105"/>
      <c r="H94" s="105"/>
      <c r="I94" s="105"/>
      <c r="J94" s="105"/>
      <c r="K94" s="105"/>
      <c r="L94" s="105"/>
      <c r="M94" s="105"/>
      <c r="N94" s="105"/>
      <c r="O94" s="105"/>
      <c r="P94" s="105"/>
      <c r="Q94" s="105"/>
      <c r="R94" s="105"/>
      <c r="S94" s="105"/>
      <c r="T94" s="105"/>
    </row>
    <row r="95" spans="1:23" x14ac:dyDescent="0.25">
      <c r="A95" s="66"/>
      <c r="B95" s="66"/>
      <c r="C95" s="66"/>
      <c r="D95" s="66"/>
      <c r="E95" s="66"/>
      <c r="F95" s="66"/>
      <c r="G95" s="66"/>
      <c r="H95" s="66"/>
      <c r="I95" s="66"/>
      <c r="J95" s="66"/>
      <c r="K95" s="66"/>
      <c r="L95" s="66"/>
      <c r="M95" s="66"/>
      <c r="N95" s="66"/>
      <c r="O95" s="66"/>
      <c r="P95" s="66"/>
      <c r="Q95" s="66"/>
      <c r="R95" s="66"/>
      <c r="S95" s="66"/>
      <c r="T95" s="66"/>
    </row>
    <row r="96" spans="1:23" s="20" customFormat="1" ht="18.75" x14ac:dyDescent="0.3">
      <c r="A96" s="62" t="s">
        <v>573</v>
      </c>
      <c r="B96" s="62"/>
      <c r="C96" s="62"/>
      <c r="D96" s="62"/>
      <c r="E96" s="62"/>
      <c r="F96" s="62"/>
      <c r="G96" s="62"/>
      <c r="H96" s="62"/>
      <c r="I96" s="62"/>
      <c r="J96" s="62"/>
      <c r="K96" s="62"/>
      <c r="L96" s="62"/>
      <c r="M96" s="62"/>
      <c r="N96" s="62"/>
      <c r="O96" s="62"/>
      <c r="P96" s="62"/>
      <c r="Q96" s="62"/>
      <c r="R96" s="62"/>
      <c r="S96" s="62"/>
      <c r="T96" s="62"/>
    </row>
    <row r="97" spans="1:21" ht="30" x14ac:dyDescent="0.25">
      <c r="A97" s="66" t="s">
        <v>574</v>
      </c>
      <c r="B97" s="66" t="s">
        <v>575</v>
      </c>
      <c r="C97" s="66" t="s">
        <v>429</v>
      </c>
      <c r="D97" s="66" t="s">
        <v>576</v>
      </c>
      <c r="E97" s="66" t="s">
        <v>173</v>
      </c>
      <c r="F97" s="66" t="s">
        <v>174</v>
      </c>
      <c r="G97" s="66" t="s">
        <v>175</v>
      </c>
      <c r="H97" s="66" t="s">
        <v>176</v>
      </c>
      <c r="I97" s="66" t="s">
        <v>177</v>
      </c>
      <c r="J97" s="66" t="s">
        <v>178</v>
      </c>
      <c r="K97" s="66" t="s">
        <v>179</v>
      </c>
      <c r="L97" s="66" t="s">
        <v>180</v>
      </c>
      <c r="M97" s="66" t="s">
        <v>181</v>
      </c>
      <c r="N97" s="66" t="s">
        <v>182</v>
      </c>
      <c r="O97" s="66" t="s">
        <v>183</v>
      </c>
      <c r="P97" s="66" t="s">
        <v>184</v>
      </c>
      <c r="Q97" s="66" t="s">
        <v>185</v>
      </c>
      <c r="R97" s="78" t="s">
        <v>577</v>
      </c>
      <c r="S97" s="66"/>
      <c r="T97" s="66"/>
    </row>
    <row r="98" spans="1:21" x14ac:dyDescent="0.25">
      <c r="A98" s="66" t="s">
        <v>578</v>
      </c>
      <c r="B98" s="164" t="s">
        <v>163</v>
      </c>
      <c r="C98" s="164" t="s">
        <v>163</v>
      </c>
      <c r="D98" s="164" t="s">
        <v>163</v>
      </c>
      <c r="E98" s="164" t="s">
        <v>163</v>
      </c>
      <c r="F98" s="164">
        <v>505</v>
      </c>
      <c r="G98" s="164">
        <v>485</v>
      </c>
      <c r="H98" s="164">
        <v>442</v>
      </c>
      <c r="I98" s="164">
        <v>442</v>
      </c>
      <c r="J98" s="164" t="s">
        <v>163</v>
      </c>
      <c r="K98" s="164">
        <v>439</v>
      </c>
      <c r="L98" s="164" t="s">
        <v>163</v>
      </c>
      <c r="M98" s="164" t="s">
        <v>163</v>
      </c>
      <c r="N98" s="164">
        <v>407</v>
      </c>
      <c r="O98" s="164">
        <v>409</v>
      </c>
      <c r="P98" s="164">
        <v>409</v>
      </c>
      <c r="Q98" s="353" t="s">
        <v>223</v>
      </c>
      <c r="R98" s="357">
        <f>SUM((P98-F98)/F98)</f>
        <v>-0.1900990099009901</v>
      </c>
      <c r="S98" s="66"/>
      <c r="T98" s="66"/>
    </row>
    <row r="99" spans="1:21" x14ac:dyDescent="0.25">
      <c r="A99" s="66" t="s">
        <v>132</v>
      </c>
      <c r="B99" s="164" t="s">
        <v>163</v>
      </c>
      <c r="C99" s="164" t="s">
        <v>163</v>
      </c>
      <c r="D99" s="164" t="s">
        <v>163</v>
      </c>
      <c r="E99" s="164" t="s">
        <v>163</v>
      </c>
      <c r="F99" s="164">
        <v>2105</v>
      </c>
      <c r="G99" s="164">
        <v>2105</v>
      </c>
      <c r="H99" s="164">
        <v>2105</v>
      </c>
      <c r="I99" s="164">
        <v>2105</v>
      </c>
      <c r="J99" s="164" t="s">
        <v>163</v>
      </c>
      <c r="K99" s="164">
        <v>1495</v>
      </c>
      <c r="L99" s="164" t="s">
        <v>163</v>
      </c>
      <c r="M99" s="164" t="s">
        <v>163</v>
      </c>
      <c r="N99" s="164">
        <v>1495</v>
      </c>
      <c r="O99" s="164">
        <v>1495</v>
      </c>
      <c r="P99" s="164">
        <v>1495</v>
      </c>
      <c r="Q99" s="353" t="s">
        <v>223</v>
      </c>
      <c r="R99" s="357">
        <f t="shared" ref="R99:R101" si="3">SUM((P99-F99)/F99)</f>
        <v>-0.28978622327790976</v>
      </c>
      <c r="S99" s="66"/>
      <c r="T99" s="66"/>
    </row>
    <row r="100" spans="1:21" x14ac:dyDescent="0.25">
      <c r="A100" s="66" t="s">
        <v>579</v>
      </c>
      <c r="B100" s="164" t="s">
        <v>163</v>
      </c>
      <c r="C100" s="164" t="s">
        <v>163</v>
      </c>
      <c r="D100" s="164" t="s">
        <v>163</v>
      </c>
      <c r="E100" s="164" t="s">
        <v>163</v>
      </c>
      <c r="F100" s="164">
        <v>3323</v>
      </c>
      <c r="G100" s="164">
        <v>3404</v>
      </c>
      <c r="H100" s="164">
        <v>3225</v>
      </c>
      <c r="I100" s="164">
        <v>3393</v>
      </c>
      <c r="J100" s="164" t="s">
        <v>163</v>
      </c>
      <c r="K100" s="164">
        <v>2896</v>
      </c>
      <c r="L100" s="164" t="s">
        <v>163</v>
      </c>
      <c r="M100" s="164">
        <v>3844</v>
      </c>
      <c r="N100" s="164">
        <v>4351</v>
      </c>
      <c r="O100" s="164">
        <v>4908</v>
      </c>
      <c r="P100" s="164">
        <v>5291</v>
      </c>
      <c r="Q100" s="353" t="s">
        <v>223</v>
      </c>
      <c r="R100" s="357">
        <f t="shared" si="3"/>
        <v>0.59223593138730068</v>
      </c>
      <c r="S100" s="66"/>
      <c r="T100" s="66"/>
    </row>
    <row r="101" spans="1:21" s="26" customFormat="1" x14ac:dyDescent="0.25">
      <c r="A101" s="26" t="s">
        <v>580</v>
      </c>
      <c r="B101" s="354">
        <v>4425</v>
      </c>
      <c r="C101" s="354">
        <v>5712</v>
      </c>
      <c r="D101" s="354" t="s">
        <v>163</v>
      </c>
      <c r="E101" s="354">
        <v>6865</v>
      </c>
      <c r="F101" s="354">
        <v>5933</v>
      </c>
      <c r="G101" s="354">
        <v>5994</v>
      </c>
      <c r="H101" s="354">
        <v>5772</v>
      </c>
      <c r="I101" s="354">
        <v>5940</v>
      </c>
      <c r="J101" s="354" t="s">
        <v>163</v>
      </c>
      <c r="K101" s="354">
        <v>4830</v>
      </c>
      <c r="L101" s="354">
        <v>5452</v>
      </c>
      <c r="M101" s="354">
        <v>5755</v>
      </c>
      <c r="N101" s="354">
        <v>6253</v>
      </c>
      <c r="O101" s="354">
        <v>6812</v>
      </c>
      <c r="P101" s="354">
        <v>7195</v>
      </c>
      <c r="Q101" s="355" t="s">
        <v>223</v>
      </c>
      <c r="R101" s="358">
        <f t="shared" si="3"/>
        <v>0.2127085791336592</v>
      </c>
    </row>
    <row r="102" spans="1:21" s="22" customFormat="1" ht="12" x14ac:dyDescent="0.25">
      <c r="A102" s="22" t="s">
        <v>581</v>
      </c>
      <c r="U102" s="220"/>
    </row>
    <row r="103" spans="1:21" x14ac:dyDescent="0.25">
      <c r="A103" s="22" t="s">
        <v>271</v>
      </c>
      <c r="B103" s="66"/>
      <c r="C103" s="66"/>
      <c r="D103" s="66"/>
      <c r="E103" s="66"/>
      <c r="F103" s="66"/>
      <c r="G103" s="66"/>
      <c r="H103" s="66"/>
      <c r="I103" s="66"/>
      <c r="J103" s="66"/>
      <c r="K103" s="66"/>
      <c r="L103" s="66"/>
      <c r="M103" s="66"/>
      <c r="N103" s="66"/>
      <c r="O103" s="66"/>
      <c r="P103" s="66"/>
      <c r="Q103" s="66"/>
      <c r="R103" s="66"/>
      <c r="S103" s="66"/>
      <c r="T103" s="66"/>
    </row>
    <row r="104" spans="1:21" x14ac:dyDescent="0.25">
      <c r="A104" s="66"/>
      <c r="B104" s="66"/>
      <c r="C104" s="66"/>
      <c r="D104" s="66"/>
      <c r="E104" s="66"/>
      <c r="F104" s="66"/>
      <c r="G104" s="66"/>
      <c r="H104" s="66"/>
      <c r="I104" s="66"/>
      <c r="J104" s="66"/>
      <c r="K104" s="66"/>
      <c r="L104" s="66"/>
      <c r="M104" s="66"/>
      <c r="N104" s="66"/>
      <c r="O104" s="66"/>
      <c r="P104" s="66"/>
      <c r="Q104" s="66"/>
      <c r="R104" s="66"/>
      <c r="S104" s="66"/>
      <c r="T104" s="66"/>
    </row>
    <row r="105" spans="1:21" s="20" customFormat="1" ht="18.75" x14ac:dyDescent="0.3">
      <c r="A105" s="62" t="s">
        <v>582</v>
      </c>
      <c r="B105" s="62"/>
      <c r="C105" s="62"/>
      <c r="D105" s="62"/>
      <c r="E105" s="62"/>
      <c r="F105" s="62"/>
      <c r="G105" s="62"/>
      <c r="H105" s="62"/>
      <c r="I105" s="62"/>
      <c r="J105" s="62"/>
      <c r="K105" s="62"/>
      <c r="L105" s="62"/>
      <c r="M105" s="62"/>
      <c r="N105" s="62"/>
      <c r="O105" s="62"/>
      <c r="P105" s="62"/>
      <c r="Q105" s="62"/>
      <c r="R105" s="62"/>
      <c r="S105" s="62"/>
      <c r="T105" s="62"/>
    </row>
    <row r="106" spans="1:21" x14ac:dyDescent="0.25">
      <c r="A106" s="66" t="s">
        <v>240</v>
      </c>
      <c r="B106" s="66" t="s">
        <v>444</v>
      </c>
      <c r="C106" s="66" t="s">
        <v>583</v>
      </c>
      <c r="D106" s="66" t="s">
        <v>172</v>
      </c>
      <c r="E106" s="66" t="s">
        <v>173</v>
      </c>
      <c r="F106" s="66" t="s">
        <v>174</v>
      </c>
      <c r="G106" s="66" t="s">
        <v>175</v>
      </c>
      <c r="H106" s="66" t="s">
        <v>176</v>
      </c>
      <c r="I106" s="66" t="s">
        <v>177</v>
      </c>
      <c r="J106" s="66" t="s">
        <v>178</v>
      </c>
      <c r="K106" s="66" t="s">
        <v>179</v>
      </c>
      <c r="L106" s="66" t="s">
        <v>180</v>
      </c>
      <c r="M106" s="66" t="s">
        <v>181</v>
      </c>
      <c r="N106" s="66" t="s">
        <v>182</v>
      </c>
      <c r="O106" s="66" t="s">
        <v>183</v>
      </c>
      <c r="P106" s="66" t="s">
        <v>184</v>
      </c>
      <c r="Q106" s="66"/>
      <c r="R106" s="66"/>
      <c r="S106" s="66"/>
      <c r="T106" s="66"/>
    </row>
    <row r="107" spans="1:21" s="4" customFormat="1" x14ac:dyDescent="0.25">
      <c r="A107" s="4" t="s">
        <v>584</v>
      </c>
    </row>
    <row r="108" spans="1:21" x14ac:dyDescent="0.25">
      <c r="A108" s="66"/>
      <c r="B108" s="66" t="s">
        <v>585</v>
      </c>
      <c r="C108" s="66"/>
      <c r="D108" s="66">
        <v>0.41</v>
      </c>
      <c r="E108" s="66" t="s">
        <v>163</v>
      </c>
      <c r="F108" s="66" t="s">
        <v>163</v>
      </c>
      <c r="G108" s="66" t="s">
        <v>163</v>
      </c>
      <c r="H108" s="66" t="s">
        <v>163</v>
      </c>
      <c r="I108" s="66">
        <v>0.46</v>
      </c>
      <c r="J108" s="66" t="s">
        <v>163</v>
      </c>
      <c r="K108" s="66" t="s">
        <v>163</v>
      </c>
      <c r="L108" s="66" t="s">
        <v>163</v>
      </c>
      <c r="M108" s="66" t="s">
        <v>163</v>
      </c>
      <c r="N108" s="66" t="s">
        <v>163</v>
      </c>
      <c r="O108" s="66" t="s">
        <v>163</v>
      </c>
      <c r="P108" s="66" t="s">
        <v>163</v>
      </c>
      <c r="Q108" s="66"/>
      <c r="R108" s="66"/>
      <c r="S108" s="66"/>
      <c r="T108" s="66"/>
    </row>
    <row r="109" spans="1:21" x14ac:dyDescent="0.25">
      <c r="A109" s="66"/>
      <c r="B109" s="66" t="s">
        <v>586</v>
      </c>
      <c r="C109" s="66"/>
      <c r="D109" s="66">
        <v>0.59</v>
      </c>
      <c r="E109" s="66" t="s">
        <v>163</v>
      </c>
      <c r="F109" s="66" t="s">
        <v>163</v>
      </c>
      <c r="G109" s="66" t="s">
        <v>163</v>
      </c>
      <c r="H109" s="66" t="s">
        <v>163</v>
      </c>
      <c r="I109" s="66">
        <v>0.54</v>
      </c>
      <c r="J109" s="66" t="s">
        <v>163</v>
      </c>
      <c r="K109" s="66" t="s">
        <v>163</v>
      </c>
      <c r="L109" s="66" t="s">
        <v>163</v>
      </c>
      <c r="M109" s="66" t="s">
        <v>163</v>
      </c>
      <c r="N109" s="66" t="s">
        <v>163</v>
      </c>
      <c r="O109" s="66" t="s">
        <v>163</v>
      </c>
      <c r="P109" s="66" t="s">
        <v>163</v>
      </c>
      <c r="Q109" s="66"/>
      <c r="R109" s="66"/>
      <c r="S109" s="66"/>
      <c r="T109" s="66"/>
    </row>
    <row r="110" spans="1:21" s="4" customFormat="1" x14ac:dyDescent="0.25">
      <c r="A110" s="4" t="s">
        <v>587</v>
      </c>
    </row>
    <row r="111" spans="1:21" x14ac:dyDescent="0.25">
      <c r="A111" s="66"/>
      <c r="B111" s="66" t="s">
        <v>588</v>
      </c>
      <c r="C111" s="66"/>
      <c r="D111" s="66">
        <v>0.01</v>
      </c>
      <c r="E111" s="66" t="s">
        <v>163</v>
      </c>
      <c r="F111" s="66" t="s">
        <v>163</v>
      </c>
      <c r="G111" s="66" t="s">
        <v>163</v>
      </c>
      <c r="H111" s="66" t="s">
        <v>163</v>
      </c>
      <c r="I111" s="66">
        <v>0.01</v>
      </c>
      <c r="J111" s="66" t="s">
        <v>163</v>
      </c>
      <c r="K111" s="66" t="s">
        <v>163</v>
      </c>
      <c r="L111" s="66" t="s">
        <v>163</v>
      </c>
      <c r="M111" s="66" t="s">
        <v>163</v>
      </c>
      <c r="N111" s="66" t="s">
        <v>163</v>
      </c>
      <c r="O111" s="66" t="s">
        <v>163</v>
      </c>
      <c r="P111" s="66" t="s">
        <v>163</v>
      </c>
      <c r="Q111" s="66"/>
      <c r="R111" s="66"/>
      <c r="S111" s="66"/>
      <c r="T111" s="66"/>
    </row>
    <row r="112" spans="1:21" s="4" customFormat="1" x14ac:dyDescent="0.25">
      <c r="A112" s="4" t="s">
        <v>589</v>
      </c>
    </row>
    <row r="113" spans="1:20" x14ac:dyDescent="0.25">
      <c r="A113" s="66"/>
      <c r="B113" s="66" t="s">
        <v>590</v>
      </c>
      <c r="C113" s="66"/>
      <c r="D113" s="66">
        <v>0.02</v>
      </c>
      <c r="E113" s="66" t="s">
        <v>163</v>
      </c>
      <c r="F113" s="66" t="s">
        <v>163</v>
      </c>
      <c r="G113" s="66" t="s">
        <v>163</v>
      </c>
      <c r="H113" s="66" t="s">
        <v>163</v>
      </c>
      <c r="I113" s="66">
        <v>0.02</v>
      </c>
      <c r="J113" s="66" t="s">
        <v>163</v>
      </c>
      <c r="K113" s="66" t="s">
        <v>163</v>
      </c>
      <c r="L113" s="66" t="s">
        <v>163</v>
      </c>
      <c r="M113" s="66" t="s">
        <v>163</v>
      </c>
      <c r="N113" s="66" t="s">
        <v>163</v>
      </c>
      <c r="O113" s="66" t="s">
        <v>163</v>
      </c>
      <c r="P113" s="66" t="s">
        <v>163</v>
      </c>
      <c r="Q113" s="66"/>
      <c r="R113" s="66"/>
      <c r="S113" s="66"/>
      <c r="T113" s="66"/>
    </row>
    <row r="114" spans="1:20" s="4" customFormat="1" x14ac:dyDescent="0.25">
      <c r="A114" s="4" t="s">
        <v>591</v>
      </c>
    </row>
    <row r="115" spans="1:20" x14ac:dyDescent="0.25">
      <c r="A115" s="66"/>
      <c r="B115" s="66" t="s">
        <v>592</v>
      </c>
      <c r="C115" s="66"/>
      <c r="D115" s="66">
        <v>0.1</v>
      </c>
      <c r="E115" s="66" t="s">
        <v>163</v>
      </c>
      <c r="F115" s="66" t="s">
        <v>163</v>
      </c>
      <c r="G115" s="66" t="s">
        <v>163</v>
      </c>
      <c r="H115" s="66" t="s">
        <v>163</v>
      </c>
      <c r="I115" s="66">
        <v>0.11</v>
      </c>
      <c r="J115" s="66" t="s">
        <v>163</v>
      </c>
      <c r="K115" s="66" t="s">
        <v>163</v>
      </c>
      <c r="L115" s="66" t="s">
        <v>163</v>
      </c>
      <c r="M115" s="66" t="s">
        <v>163</v>
      </c>
      <c r="N115" s="66" t="s">
        <v>163</v>
      </c>
      <c r="O115" s="66" t="s">
        <v>163</v>
      </c>
      <c r="P115" s="66" t="s">
        <v>163</v>
      </c>
      <c r="Q115" s="66"/>
      <c r="R115" s="66"/>
      <c r="S115" s="66"/>
      <c r="T115" s="66"/>
    </row>
    <row r="116" spans="1:20" x14ac:dyDescent="0.25">
      <c r="A116" s="66"/>
      <c r="B116" s="66" t="s">
        <v>593</v>
      </c>
      <c r="C116" s="66"/>
      <c r="D116" s="66">
        <v>0.17</v>
      </c>
      <c r="E116" s="66" t="s">
        <v>163</v>
      </c>
      <c r="F116" s="66" t="s">
        <v>163</v>
      </c>
      <c r="G116" s="66" t="s">
        <v>163</v>
      </c>
      <c r="H116" s="66" t="s">
        <v>163</v>
      </c>
      <c r="I116" s="66">
        <v>0.1</v>
      </c>
      <c r="J116" s="66" t="s">
        <v>163</v>
      </c>
      <c r="K116" s="66" t="s">
        <v>163</v>
      </c>
      <c r="L116" s="66" t="s">
        <v>163</v>
      </c>
      <c r="M116" s="66" t="s">
        <v>163</v>
      </c>
      <c r="N116" s="66" t="s">
        <v>163</v>
      </c>
      <c r="O116" s="66" t="s">
        <v>163</v>
      </c>
      <c r="P116" s="66" t="s">
        <v>163</v>
      </c>
      <c r="Q116" s="66"/>
      <c r="R116" s="66"/>
      <c r="S116" s="66"/>
      <c r="T116" s="66"/>
    </row>
    <row r="117" spans="1:20" x14ac:dyDescent="0.25">
      <c r="A117" s="66"/>
      <c r="B117" s="66" t="s">
        <v>594</v>
      </c>
      <c r="C117" s="66"/>
      <c r="D117" s="66">
        <v>0.15</v>
      </c>
      <c r="E117" s="66" t="s">
        <v>163</v>
      </c>
      <c r="F117" s="66" t="s">
        <v>163</v>
      </c>
      <c r="G117" s="66" t="s">
        <v>163</v>
      </c>
      <c r="H117" s="66" t="s">
        <v>163</v>
      </c>
      <c r="I117" s="66">
        <v>0.14000000000000001</v>
      </c>
      <c r="J117" s="66" t="s">
        <v>163</v>
      </c>
      <c r="K117" s="66" t="s">
        <v>163</v>
      </c>
      <c r="L117" s="66" t="s">
        <v>163</v>
      </c>
      <c r="M117" s="66" t="s">
        <v>163</v>
      </c>
      <c r="N117" s="66" t="s">
        <v>163</v>
      </c>
      <c r="O117" s="66" t="s">
        <v>163</v>
      </c>
      <c r="P117" s="66" t="s">
        <v>163</v>
      </c>
      <c r="Q117" s="66"/>
      <c r="R117" s="66"/>
      <c r="S117" s="66"/>
      <c r="T117" s="66"/>
    </row>
    <row r="118" spans="1:20" x14ac:dyDescent="0.25">
      <c r="A118" s="66"/>
      <c r="B118" s="66" t="s">
        <v>595</v>
      </c>
      <c r="C118" s="66"/>
      <c r="D118" s="66">
        <v>0.51</v>
      </c>
      <c r="E118" s="66" t="s">
        <v>163</v>
      </c>
      <c r="F118" s="66" t="s">
        <v>163</v>
      </c>
      <c r="G118" s="66" t="s">
        <v>163</v>
      </c>
      <c r="H118" s="66" t="s">
        <v>163</v>
      </c>
      <c r="I118" s="66">
        <v>0.59</v>
      </c>
      <c r="J118" s="66" t="s">
        <v>163</v>
      </c>
      <c r="K118" s="66" t="s">
        <v>163</v>
      </c>
      <c r="L118" s="66" t="s">
        <v>163</v>
      </c>
      <c r="M118" s="66" t="s">
        <v>163</v>
      </c>
      <c r="N118" s="66" t="s">
        <v>163</v>
      </c>
      <c r="O118" s="66" t="s">
        <v>163</v>
      </c>
      <c r="P118" s="66" t="s">
        <v>163</v>
      </c>
      <c r="Q118" s="66"/>
      <c r="R118" s="66"/>
      <c r="S118" s="66"/>
      <c r="T118" s="66"/>
    </row>
    <row r="119" spans="1:20" x14ac:dyDescent="0.25">
      <c r="A119" s="66"/>
      <c r="B119" s="66" t="s">
        <v>132</v>
      </c>
      <c r="C119" s="66"/>
      <c r="D119" s="66">
        <v>0.08</v>
      </c>
      <c r="E119" s="66" t="s">
        <v>163</v>
      </c>
      <c r="F119" s="66" t="s">
        <v>163</v>
      </c>
      <c r="G119" s="66" t="s">
        <v>163</v>
      </c>
      <c r="H119" s="66" t="s">
        <v>163</v>
      </c>
      <c r="I119" s="66">
        <v>6.0000000000000053E-2</v>
      </c>
      <c r="J119" s="66" t="s">
        <v>163</v>
      </c>
      <c r="K119" s="66" t="s">
        <v>163</v>
      </c>
      <c r="L119" s="66" t="s">
        <v>163</v>
      </c>
      <c r="M119" s="66" t="s">
        <v>163</v>
      </c>
      <c r="N119" s="66" t="s">
        <v>163</v>
      </c>
      <c r="O119" s="66" t="s">
        <v>163</v>
      </c>
      <c r="P119" s="66" t="s">
        <v>163</v>
      </c>
      <c r="Q119" s="66"/>
      <c r="R119" s="66"/>
      <c r="S119" s="66"/>
      <c r="T119" s="66"/>
    </row>
    <row r="120" spans="1:20" s="4" customFormat="1" x14ac:dyDescent="0.25">
      <c r="A120" s="4" t="s">
        <v>596</v>
      </c>
    </row>
    <row r="121" spans="1:20" x14ac:dyDescent="0.25">
      <c r="A121" s="66"/>
      <c r="B121" s="66" t="s">
        <v>597</v>
      </c>
      <c r="C121" s="66"/>
      <c r="D121" s="66">
        <v>20000</v>
      </c>
      <c r="E121" s="66" t="s">
        <v>163</v>
      </c>
      <c r="F121" s="66" t="s">
        <v>163</v>
      </c>
      <c r="G121" s="66" t="s">
        <v>163</v>
      </c>
      <c r="H121" s="66" t="s">
        <v>163</v>
      </c>
      <c r="I121" s="66" t="s">
        <v>598</v>
      </c>
      <c r="J121" s="66" t="s">
        <v>163</v>
      </c>
      <c r="K121" s="66" t="s">
        <v>163</v>
      </c>
      <c r="L121" s="66" t="s">
        <v>163</v>
      </c>
      <c r="M121" s="66" t="s">
        <v>163</v>
      </c>
      <c r="N121" s="66" t="s">
        <v>163</v>
      </c>
      <c r="O121" s="66" t="s">
        <v>163</v>
      </c>
      <c r="P121" s="66" t="s">
        <v>163</v>
      </c>
      <c r="Q121" s="66"/>
      <c r="R121" s="66"/>
      <c r="S121" s="66"/>
      <c r="T121" s="66"/>
    </row>
    <row r="122" spans="1:20" s="22" customFormat="1" ht="12" x14ac:dyDescent="0.25">
      <c r="A122" s="142" t="s">
        <v>599</v>
      </c>
      <c r="B122" s="142"/>
      <c r="C122" s="142"/>
      <c r="D122" s="142"/>
      <c r="E122" s="142"/>
      <c r="F122" s="142"/>
      <c r="G122" s="142"/>
      <c r="H122" s="142"/>
      <c r="I122" s="142"/>
      <c r="J122" s="142"/>
      <c r="K122" s="142"/>
      <c r="L122" s="142"/>
      <c r="M122" s="142"/>
      <c r="N122" s="142"/>
      <c r="O122" s="142"/>
      <c r="P122" s="170"/>
    </row>
    <row r="123" spans="1:20" x14ac:dyDescent="0.25">
      <c r="A123" s="66"/>
      <c r="B123" s="66"/>
      <c r="C123" s="66"/>
      <c r="D123" s="66"/>
      <c r="E123" s="66"/>
      <c r="F123" s="66"/>
      <c r="G123" s="66"/>
      <c r="H123" s="66"/>
      <c r="I123" s="66"/>
      <c r="J123" s="66"/>
      <c r="K123" s="66"/>
      <c r="L123" s="66"/>
      <c r="M123" s="66"/>
      <c r="N123" s="66"/>
      <c r="O123" s="66"/>
      <c r="P123" s="66"/>
      <c r="Q123" s="66"/>
      <c r="R123" s="66"/>
      <c r="S123" s="66"/>
      <c r="T123" s="66"/>
    </row>
    <row r="124" spans="1:20" x14ac:dyDescent="0.25">
      <c r="A124" s="66"/>
      <c r="B124" s="66"/>
      <c r="C124" s="66"/>
      <c r="D124" s="66"/>
      <c r="E124" s="66"/>
      <c r="F124" s="66"/>
      <c r="G124" s="66"/>
      <c r="H124" s="66"/>
      <c r="I124" s="66"/>
      <c r="J124" s="66"/>
      <c r="K124" s="66"/>
      <c r="L124" s="66"/>
      <c r="M124" s="66"/>
      <c r="N124" s="66"/>
      <c r="O124" s="66"/>
      <c r="P124" s="66"/>
      <c r="Q124" s="66"/>
      <c r="R124" s="66"/>
      <c r="S124" s="66"/>
      <c r="T124" s="66"/>
    </row>
    <row r="125" spans="1:20" s="20" customFormat="1" ht="18.75" x14ac:dyDescent="0.3">
      <c r="A125" s="62" t="s">
        <v>600</v>
      </c>
      <c r="B125" s="62"/>
      <c r="C125" s="62"/>
      <c r="D125" s="62"/>
      <c r="E125" s="62"/>
      <c r="F125" s="62"/>
      <c r="G125" s="62"/>
      <c r="H125" s="62"/>
      <c r="I125" s="62"/>
      <c r="J125" s="62"/>
      <c r="K125" s="62"/>
      <c r="L125" s="62"/>
      <c r="M125" s="62"/>
      <c r="N125" s="62"/>
      <c r="O125" s="62"/>
      <c r="P125" s="62"/>
      <c r="Q125" s="62"/>
      <c r="R125" s="62"/>
      <c r="S125" s="62"/>
      <c r="T125" s="62"/>
    </row>
    <row r="126" spans="1:20" x14ac:dyDescent="0.25">
      <c r="A126" s="66" t="s">
        <v>601</v>
      </c>
      <c r="B126" s="66" t="s">
        <v>240</v>
      </c>
      <c r="C126" s="66" t="s">
        <v>172</v>
      </c>
      <c r="D126" s="66"/>
      <c r="E126" s="66"/>
      <c r="F126" s="66"/>
      <c r="G126" s="66"/>
      <c r="H126" s="66"/>
      <c r="I126" s="66"/>
      <c r="J126" s="66"/>
      <c r="K126" s="66"/>
      <c r="L126" s="66"/>
      <c r="M126" s="66"/>
      <c r="N126" s="66"/>
      <c r="O126" s="66"/>
      <c r="P126" s="66"/>
      <c r="Q126" s="66"/>
      <c r="R126" s="66"/>
      <c r="S126" s="66"/>
      <c r="T126" s="66"/>
    </row>
    <row r="127" spans="1:20" x14ac:dyDescent="0.25">
      <c r="A127" s="66" t="s">
        <v>283</v>
      </c>
      <c r="B127" s="66"/>
      <c r="C127" s="29">
        <v>108800</v>
      </c>
      <c r="D127" s="66"/>
      <c r="E127" s="66"/>
      <c r="F127" s="66"/>
      <c r="G127" s="66"/>
      <c r="H127" s="66"/>
      <c r="I127" s="66"/>
      <c r="J127" s="66"/>
      <c r="K127" s="66"/>
      <c r="L127" s="66"/>
      <c r="M127" s="66"/>
      <c r="N127" s="66"/>
      <c r="O127" s="66"/>
      <c r="P127" s="66"/>
      <c r="Q127" s="66"/>
      <c r="R127" s="66"/>
      <c r="S127" s="66"/>
      <c r="T127" s="66"/>
    </row>
    <row r="128" spans="1:20" s="22" customFormat="1" ht="12" x14ac:dyDescent="0.25">
      <c r="A128" s="22" t="s">
        <v>602</v>
      </c>
    </row>
    <row r="129" spans="1:20" x14ac:dyDescent="0.25">
      <c r="A129" s="66"/>
      <c r="B129" s="66"/>
      <c r="C129" s="66"/>
      <c r="D129" s="66"/>
      <c r="E129" s="66"/>
      <c r="F129" s="66"/>
      <c r="G129" s="66"/>
      <c r="H129" s="66"/>
      <c r="I129" s="66"/>
      <c r="J129" s="66"/>
      <c r="K129" s="66"/>
      <c r="L129" s="66"/>
      <c r="M129" s="66"/>
      <c r="N129" s="66"/>
      <c r="O129" s="66"/>
      <c r="P129" s="66"/>
      <c r="Q129" s="66"/>
      <c r="R129" s="66"/>
      <c r="S129" s="66"/>
      <c r="T129" s="66"/>
    </row>
    <row r="130" spans="1:20" x14ac:dyDescent="0.25">
      <c r="A130" s="66"/>
      <c r="B130" s="66"/>
      <c r="C130" s="66"/>
      <c r="D130" s="66"/>
      <c r="E130" s="66"/>
      <c r="F130" s="66"/>
      <c r="G130" s="66"/>
      <c r="H130" s="66"/>
      <c r="I130" s="66"/>
      <c r="J130" s="66"/>
      <c r="K130" s="66"/>
      <c r="L130" s="66"/>
      <c r="M130" s="66"/>
      <c r="N130" s="66"/>
      <c r="O130" s="66"/>
      <c r="P130" s="66"/>
      <c r="Q130" s="66"/>
      <c r="R130" s="66"/>
      <c r="S130" s="66"/>
      <c r="T130" s="66"/>
    </row>
    <row r="131" spans="1:20" s="20" customFormat="1" ht="18.75" x14ac:dyDescent="0.3">
      <c r="A131" s="62" t="s">
        <v>603</v>
      </c>
      <c r="B131" s="62"/>
      <c r="C131" s="62"/>
      <c r="D131" s="62"/>
      <c r="E131" s="62"/>
      <c r="F131" s="62"/>
      <c r="G131" s="62"/>
      <c r="H131" s="62"/>
      <c r="I131" s="62"/>
      <c r="J131" s="62"/>
      <c r="K131" s="62"/>
      <c r="L131" s="62"/>
      <c r="M131" s="62"/>
      <c r="N131" s="62"/>
      <c r="O131" s="62"/>
      <c r="P131" s="62"/>
      <c r="Q131" s="62"/>
      <c r="R131" s="62"/>
      <c r="S131" s="62"/>
      <c r="T131" s="62"/>
    </row>
    <row r="132" spans="1:20" x14ac:dyDescent="0.25">
      <c r="A132" s="66" t="s">
        <v>604</v>
      </c>
      <c r="B132" s="66" t="s">
        <v>240</v>
      </c>
      <c r="C132" s="66" t="s">
        <v>145</v>
      </c>
      <c r="D132" s="66"/>
      <c r="E132" s="66"/>
      <c r="F132" s="66"/>
      <c r="G132" s="66"/>
      <c r="H132" s="66"/>
      <c r="I132" s="66"/>
      <c r="J132" s="66"/>
      <c r="K132" s="66"/>
      <c r="L132" s="66"/>
      <c r="M132" s="66"/>
      <c r="N132" s="66"/>
      <c r="O132" s="66"/>
      <c r="P132" s="66"/>
      <c r="Q132" s="66"/>
      <c r="R132" s="66"/>
      <c r="S132" s="66"/>
      <c r="T132" s="66"/>
    </row>
    <row r="133" spans="1:20" x14ac:dyDescent="0.25">
      <c r="A133" s="66" t="s">
        <v>605</v>
      </c>
      <c r="B133" s="66"/>
      <c r="C133" s="29">
        <v>6060</v>
      </c>
      <c r="D133" s="66"/>
      <c r="E133" s="66"/>
      <c r="F133" s="66"/>
      <c r="G133" s="66"/>
      <c r="H133" s="66"/>
      <c r="I133" s="66"/>
      <c r="J133" s="66"/>
      <c r="K133" s="66"/>
      <c r="L133" s="66"/>
      <c r="M133" s="66"/>
      <c r="N133" s="66"/>
      <c r="O133" s="66"/>
      <c r="P133" s="66"/>
      <c r="Q133" s="66"/>
      <c r="R133" s="66"/>
      <c r="S133" s="66"/>
      <c r="T133" s="66"/>
    </row>
    <row r="134" spans="1:20" x14ac:dyDescent="0.25">
      <c r="A134" s="66" t="s">
        <v>606</v>
      </c>
      <c r="B134" s="66"/>
      <c r="C134" s="29">
        <v>2640</v>
      </c>
      <c r="D134" s="66"/>
      <c r="E134" s="66"/>
      <c r="F134" s="66"/>
      <c r="G134" s="66"/>
      <c r="H134" s="66"/>
      <c r="I134" s="66"/>
      <c r="J134" s="66"/>
      <c r="K134" s="66"/>
      <c r="L134" s="66"/>
      <c r="M134" s="66"/>
      <c r="N134" s="66"/>
      <c r="O134" s="66"/>
      <c r="P134" s="66"/>
      <c r="Q134" s="66"/>
      <c r="R134" s="66"/>
      <c r="S134" s="66"/>
      <c r="T134" s="66"/>
    </row>
    <row r="135" spans="1:20" x14ac:dyDescent="0.25">
      <c r="A135" s="66" t="s">
        <v>607</v>
      </c>
      <c r="B135" s="66"/>
      <c r="C135" s="29">
        <v>2190</v>
      </c>
      <c r="D135" s="66"/>
      <c r="E135" s="66"/>
      <c r="F135" s="66"/>
      <c r="G135" s="66"/>
      <c r="H135" s="66"/>
      <c r="I135" s="66"/>
      <c r="J135" s="66"/>
      <c r="K135" s="66"/>
      <c r="L135" s="66"/>
      <c r="M135" s="66"/>
      <c r="N135" s="66"/>
      <c r="O135" s="66"/>
      <c r="P135" s="66"/>
      <c r="Q135" s="66"/>
      <c r="R135" s="66"/>
      <c r="S135" s="66"/>
      <c r="T135" s="66"/>
    </row>
    <row r="136" spans="1:20" x14ac:dyDescent="0.25">
      <c r="A136" s="66" t="s">
        <v>608</v>
      </c>
      <c r="B136" s="66"/>
      <c r="C136" s="29">
        <v>390</v>
      </c>
      <c r="D136" s="66"/>
      <c r="E136" s="66"/>
      <c r="F136" s="66"/>
      <c r="G136" s="66"/>
      <c r="H136" s="66"/>
      <c r="I136" s="66"/>
      <c r="J136" s="66"/>
      <c r="K136" s="66"/>
      <c r="L136" s="66"/>
      <c r="M136" s="66"/>
      <c r="N136" s="66"/>
      <c r="O136" s="66"/>
      <c r="P136" s="66"/>
      <c r="Q136" s="66"/>
      <c r="R136" s="66"/>
      <c r="S136" s="66"/>
      <c r="T136" s="66"/>
    </row>
    <row r="137" spans="1:20" x14ac:dyDescent="0.25">
      <c r="A137" s="66" t="s">
        <v>609</v>
      </c>
      <c r="B137" s="66"/>
      <c r="C137" s="29">
        <v>120</v>
      </c>
      <c r="D137" s="66"/>
      <c r="E137" s="66"/>
      <c r="F137" s="66"/>
      <c r="G137" s="66"/>
      <c r="H137" s="66"/>
      <c r="I137" s="66"/>
      <c r="J137" s="66"/>
      <c r="K137" s="66"/>
      <c r="L137" s="66"/>
      <c r="M137" s="66"/>
      <c r="N137" s="66"/>
      <c r="O137" s="66"/>
      <c r="P137" s="66"/>
      <c r="Q137" s="66"/>
      <c r="R137" s="66"/>
      <c r="S137" s="66"/>
      <c r="T137" s="66"/>
    </row>
    <row r="138" spans="1:20" s="26" customFormat="1" x14ac:dyDescent="0.25">
      <c r="A138" s="26" t="s">
        <v>610</v>
      </c>
      <c r="C138" s="28">
        <v>11400</v>
      </c>
    </row>
    <row r="139" spans="1:20" s="22" customFormat="1" ht="12" x14ac:dyDescent="0.25">
      <c r="A139" s="22" t="s">
        <v>611</v>
      </c>
    </row>
  </sheetData>
  <mergeCells count="1">
    <mergeCell ref="A4:F4"/>
  </mergeCells>
  <phoneticPr fontId="18" type="noConversion"/>
  <hyperlinks>
    <hyperlink ref="A1" location="'Contents'!B7" display="⇐ Return to contents" xr:uid="{2F3E51B7-1028-4EEC-9E07-AF29C59ADD84}"/>
  </hyperlinks>
  <pageMargins left="0.7" right="0.7" top="0.75" bottom="0.75" header="0.3" footer="0.3"/>
  <pageSetup orientation="portrait" horizontalDpi="300" verticalDpi="300" r:id="rId1"/>
  <tableParts count="10">
    <tablePart r:id="rId2"/>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displayEmptyCellsAs="gap" xr2:uid="{8E103D02-AEA4-484F-B0DC-031F1C0D8F33}">
          <x14:colorSeries rgb="FF376092"/>
          <x14:colorNegative rgb="FFD00000"/>
          <x14:colorAxis rgb="FF000000"/>
          <x14:colorMarkers rgb="FFD00000"/>
          <x14:colorFirst rgb="FFD00000"/>
          <x14:colorLast rgb="FFD00000"/>
          <x14:colorHigh rgb="FFD00000"/>
          <x14:colorLow rgb="FFD00000"/>
          <x14:sparklines>
            <x14:sparkline>
              <xm:f>'Capacity - Employment'!E8:Q8</xm:f>
              <xm:sqref>U8</xm:sqref>
            </x14:sparkline>
          </x14:sparklines>
        </x14:sparklineGroup>
        <x14:sparklineGroup displayEmptyCellsAs="gap" xr2:uid="{00000000-0003-0000-0A00-000008000000}">
          <x14:colorSeries rgb="FF376092"/>
          <x14:colorNegative rgb="FFD00000"/>
          <x14:colorAxis rgb="FF000000"/>
          <x14:colorMarkers rgb="FFD00000"/>
          <x14:colorFirst rgb="FFD00000"/>
          <x14:colorLast rgb="FFD00000"/>
          <x14:colorHigh rgb="FFD00000"/>
          <x14:colorLow rgb="FFD00000"/>
          <x14:sparklines>
            <x14:sparkline>
              <xm:f>'Capacity - Employment'!G47:O47</xm:f>
              <xm:sqref>U47</xm:sqref>
            </x14:sparkline>
            <x14:sparkline>
              <xm:f>'Capacity - Employment'!G48:O48</xm:f>
              <xm:sqref>U48</xm:sqref>
            </x14:sparkline>
            <x14:sparkline>
              <xm:f>'Capacity - Employment'!G49:O49</xm:f>
              <xm:sqref>U49</xm:sqref>
            </x14:sparkline>
            <x14:sparkline>
              <xm:f>'Capacity - Employment'!G50:O50</xm:f>
              <xm:sqref>U50</xm:sqref>
            </x14:sparkline>
            <x14:sparkline>
              <xm:f>'Capacity - Employment'!G51:O51</xm:f>
              <xm:sqref>U51</xm:sqref>
            </x14:sparkline>
            <x14:sparkline>
              <xm:f>'Capacity - Employment'!G52:O52</xm:f>
              <xm:sqref>U52</xm:sqref>
            </x14:sparkline>
            <x14:sparkline>
              <xm:f>'Capacity - Employment'!G53:O53</xm:f>
              <xm:sqref>U53</xm:sqref>
            </x14:sparkline>
            <x14:sparkline>
              <xm:f>'Capacity - Employment'!G54:O54</xm:f>
              <xm:sqref>U54</xm:sqref>
            </x14:sparkline>
            <x14:sparkline>
              <xm:f>'Capacity - Employment'!G55:O55</xm:f>
              <xm:sqref>U55</xm:sqref>
            </x14:sparkline>
            <x14:sparkline>
              <xm:f>'Capacity - Employment'!G56:O56</xm:f>
              <xm:sqref>U56</xm:sqref>
            </x14:sparkline>
          </x14:sparklines>
        </x14:sparklineGroup>
        <x14:sparklineGroup displayEmptyCellsAs="gap" xr2:uid="{00000000-0003-0000-0A00-000007000000}">
          <x14:colorSeries rgb="FF376092"/>
          <x14:colorNegative rgb="FFD00000"/>
          <x14:colorAxis rgb="FF000000"/>
          <x14:colorMarkers rgb="FFD00000"/>
          <x14:colorFirst rgb="FFD00000"/>
          <x14:colorLast rgb="FFD00000"/>
          <x14:colorHigh rgb="FFD00000"/>
          <x14:colorLow rgb="FFD00000"/>
          <x14:sparklines>
            <x14:sparkline>
              <xm:f>'Capacity - Employment'!G61:O61</xm:f>
              <xm:sqref>U61</xm:sqref>
            </x14:sparkline>
            <x14:sparkline>
              <xm:f>'Capacity - Employment'!G62:O62</xm:f>
              <xm:sqref>U62</xm:sqref>
            </x14:sparkline>
            <x14:sparkline>
              <xm:f>'Capacity - Employment'!G63:O63</xm:f>
              <xm:sqref>U63</xm:sqref>
            </x14:sparkline>
            <x14:sparkline>
              <xm:f>'Capacity - Employment'!G64:O64</xm:f>
              <xm:sqref>U64</xm:sqref>
            </x14:sparkline>
            <x14:sparkline>
              <xm:f>'Capacity - Employment'!G65:O65</xm:f>
              <xm:sqref>U65</xm:sqref>
            </x14:sparkline>
            <x14:sparkline>
              <xm:f>'Capacity - Employment'!G66:O66</xm:f>
              <xm:sqref>U66</xm:sqref>
            </x14:sparkline>
            <x14:sparkline>
              <xm:f>'Capacity - Employment'!G67:O67</xm:f>
              <xm:sqref>U67</xm:sqref>
            </x14:sparkline>
            <x14:sparkline>
              <xm:f>'Capacity - Employment'!G68:O68</xm:f>
              <xm:sqref>U68</xm:sqref>
            </x14:sparkline>
            <x14:sparkline>
              <xm:f>'Capacity - Employment'!G69:O69</xm:f>
              <xm:sqref>U69</xm:sqref>
            </x14:sparkline>
            <x14:sparkline>
              <xm:f>'Capacity - Employment'!G70:O70</xm:f>
              <xm:sqref>U70</xm:sqref>
            </x14:sparkline>
          </x14:sparklines>
        </x14:sparklineGroup>
        <x14:sparklineGroup displayEmptyCellsAs="gap" xr2:uid="{00000000-0003-0000-0A00-000006000000}">
          <x14:colorSeries rgb="FF376092"/>
          <x14:colorNegative rgb="FFD00000"/>
          <x14:colorAxis rgb="FF000000"/>
          <x14:colorMarkers rgb="FFD00000"/>
          <x14:colorFirst rgb="FFD00000"/>
          <x14:colorLast rgb="FFD00000"/>
          <x14:colorHigh rgb="FFD00000"/>
          <x14:colorLow rgb="FFD00000"/>
          <x14:sparklines>
            <x14:sparkline>
              <xm:f>'Capacity - Employment'!G75:O75</xm:f>
              <xm:sqref>U75</xm:sqref>
            </x14:sparkline>
            <x14:sparkline>
              <xm:f>'Capacity - Employment'!G76:O76</xm:f>
              <xm:sqref>U76</xm:sqref>
            </x14:sparkline>
            <x14:sparkline>
              <xm:f>'Capacity - Employment'!G77:O77</xm:f>
              <xm:sqref>U77</xm:sqref>
            </x14:sparkline>
            <x14:sparkline>
              <xm:f>'Capacity - Employment'!G78:O78</xm:f>
              <xm:sqref>U78</xm:sqref>
            </x14:sparkline>
            <x14:sparkline>
              <xm:f>'Capacity - Employment'!G79:O79</xm:f>
              <xm:sqref>U79</xm:sqref>
            </x14:sparkline>
            <x14:sparkline>
              <xm:f>'Capacity - Employment'!G80:O80</xm:f>
              <xm:sqref>U80</xm:sqref>
            </x14:sparkline>
            <x14:sparkline>
              <xm:f>'Capacity - Employment'!G81:O81</xm:f>
              <xm:sqref>U81</xm:sqref>
            </x14:sparkline>
            <x14:sparkline>
              <xm:f>'Capacity - Employment'!G82:O82</xm:f>
              <xm:sqref>U82</xm:sqref>
            </x14:sparkline>
            <x14:sparkline>
              <xm:f>'Capacity - Employment'!G83:O83</xm:f>
              <xm:sqref>U83</xm:sqref>
            </x14:sparkline>
            <x14:sparkline>
              <xm:f>'Capacity - Employment'!G84:O84</xm:f>
              <xm:sqref>U84</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054E-FFF7-4D6F-91E7-301607E77CAD}">
  <sheetPr codeName="Sheet15"/>
  <dimension ref="A1:S805"/>
  <sheetViews>
    <sheetView showGridLines="0" topLeftCell="C1" zoomScaleNormal="100" workbookViewId="0">
      <selection activeCell="B1" sqref="B1"/>
    </sheetView>
  </sheetViews>
  <sheetFormatPr defaultColWidth="9.140625" defaultRowHeight="15" outlineLevelCol="1" x14ac:dyDescent="0.25"/>
  <cols>
    <col min="1" max="2" width="13" hidden="1" customWidth="1" outlineLevel="1"/>
    <col min="3" max="3" width="24.85546875" bestFit="1" customWidth="1" collapsed="1"/>
    <col min="4" max="4" width="47.7109375" customWidth="1"/>
    <col min="5" max="5" width="20.7109375" style="1" customWidth="1"/>
    <col min="6" max="6" width="20.7109375" style="152" customWidth="1"/>
    <col min="7" max="7" width="20.7109375" style="2" hidden="1" customWidth="1" outlineLevel="1"/>
    <col min="8" max="8" width="20.7109375" style="14" hidden="1" customWidth="1" outlineLevel="1"/>
    <col min="9" max="9" width="20.7109375" style="1" hidden="1" customWidth="1" outlineLevel="1"/>
    <col min="10" max="10" width="20.7109375" customWidth="1" collapsed="1"/>
    <col min="11" max="12" width="20.7109375" hidden="1" customWidth="1" outlineLevel="1"/>
    <col min="13" max="13" width="20.7109375" style="1" hidden="1" customWidth="1" outlineLevel="1"/>
    <col min="14" max="14" width="20.7109375" customWidth="1" collapsed="1"/>
    <col min="16" max="16" width="26" bestFit="1" customWidth="1"/>
    <col min="17" max="17" width="16" bestFit="1" customWidth="1"/>
    <col min="18" max="18" width="38.28515625" bestFit="1" customWidth="1"/>
    <col min="21" max="21" width="13.140625" customWidth="1"/>
    <col min="31" max="31" width="14.140625" customWidth="1"/>
  </cols>
  <sheetData>
    <row r="1" spans="1:13" x14ac:dyDescent="0.25">
      <c r="A1" s="82"/>
      <c r="B1" s="82"/>
      <c r="C1" s="82" t="s">
        <v>21</v>
      </c>
      <c r="D1" s="66"/>
      <c r="E1" s="78"/>
      <c r="F1" s="150"/>
      <c r="G1" s="116"/>
      <c r="H1" s="173"/>
      <c r="I1" s="78"/>
    </row>
    <row r="2" spans="1:13" x14ac:dyDescent="0.25">
      <c r="A2" s="66"/>
      <c r="B2" s="66"/>
      <c r="C2" s="66"/>
      <c r="D2" s="66"/>
      <c r="E2" s="78"/>
      <c r="F2" s="150"/>
      <c r="G2" s="116"/>
      <c r="H2" s="173"/>
      <c r="I2" s="78"/>
    </row>
    <row r="3" spans="1:13" s="21" customFormat="1" ht="31.5" x14ac:dyDescent="0.5">
      <c r="A3" s="51"/>
      <c r="B3" s="51"/>
      <c r="C3" s="21" t="s">
        <v>551</v>
      </c>
      <c r="D3" s="51"/>
      <c r="E3" s="148"/>
      <c r="F3" s="151"/>
      <c r="G3" s="121"/>
      <c r="H3" s="122"/>
      <c r="I3" s="148"/>
      <c r="M3" s="146"/>
    </row>
    <row r="4" spans="1:13" ht="90.75" customHeight="1" x14ac:dyDescent="0.25">
      <c r="A4" s="66"/>
      <c r="B4" s="66"/>
      <c r="C4" s="420" t="s">
        <v>612</v>
      </c>
      <c r="D4" s="420"/>
      <c r="E4" s="420"/>
      <c r="F4" s="420"/>
      <c r="G4" s="420"/>
      <c r="H4" s="420"/>
      <c r="I4" s="78"/>
    </row>
    <row r="5" spans="1:13" ht="23.25" customHeight="1" x14ac:dyDescent="0.25">
      <c r="C5" s="300" t="s">
        <v>613</v>
      </c>
      <c r="E5" s="300"/>
      <c r="F5"/>
      <c r="G5"/>
      <c r="H5"/>
      <c r="I5" s="149"/>
      <c r="L5" s="139"/>
    </row>
    <row r="6" spans="1:13" s="26" customFormat="1" ht="23.25" customHeight="1" x14ac:dyDescent="0.25">
      <c r="C6" s="26" t="s">
        <v>614</v>
      </c>
      <c r="E6" s="301"/>
      <c r="I6" s="302"/>
      <c r="L6" s="303"/>
      <c r="M6" s="304"/>
    </row>
    <row r="7" spans="1:13" ht="48.75" customHeight="1" x14ac:dyDescent="0.25">
      <c r="C7" s="420" t="s">
        <v>615</v>
      </c>
      <c r="D7" s="421"/>
      <c r="E7" s="421"/>
      <c r="F7" s="421"/>
      <c r="G7" s="421"/>
      <c r="H7" s="421"/>
    </row>
    <row r="8" spans="1:13" ht="14.45" customHeight="1" x14ac:dyDescent="0.25">
      <c r="C8" s="163"/>
      <c r="D8" s="168"/>
      <c r="E8" s="163"/>
      <c r="F8" s="163"/>
      <c r="G8" s="168"/>
      <c r="H8" s="168"/>
    </row>
    <row r="9" spans="1:13" s="26" customFormat="1" ht="14.45" customHeight="1" x14ac:dyDescent="0.25">
      <c r="C9" s="305" t="s">
        <v>616</v>
      </c>
      <c r="D9" s="306"/>
      <c r="E9" s="305"/>
      <c r="F9" s="305"/>
      <c r="G9" s="306"/>
      <c r="H9" s="306"/>
      <c r="I9" s="304"/>
      <c r="M9" s="304"/>
    </row>
    <row r="10" spans="1:13" ht="14.45" customHeight="1" x14ac:dyDescent="0.25">
      <c r="C10" s="300" t="s">
        <v>617</v>
      </c>
      <c r="D10" s="168"/>
      <c r="E10" s="163"/>
      <c r="F10" s="163"/>
      <c r="G10" s="168"/>
      <c r="H10" s="168"/>
    </row>
    <row r="11" spans="1:13" ht="14.45" customHeight="1" x14ac:dyDescent="0.25">
      <c r="C11" s="300" t="s">
        <v>618</v>
      </c>
      <c r="D11" s="168"/>
      <c r="E11" s="163"/>
      <c r="F11" s="163"/>
      <c r="G11" s="168"/>
      <c r="H11" s="168"/>
    </row>
    <row r="12" spans="1:13" ht="14.45" customHeight="1" x14ac:dyDescent="0.25">
      <c r="C12" s="163"/>
      <c r="D12" s="168"/>
      <c r="E12" s="163"/>
      <c r="F12" s="163"/>
      <c r="G12" s="168"/>
      <c r="H12" s="168"/>
    </row>
    <row r="13" spans="1:13" x14ac:dyDescent="0.25">
      <c r="C13" s="422" t="s">
        <v>619</v>
      </c>
      <c r="D13" s="422"/>
      <c r="E13" s="422"/>
      <c r="F13" s="422"/>
      <c r="G13" s="168"/>
      <c r="H13" s="168"/>
    </row>
    <row r="14" spans="1:13" ht="14.45" customHeight="1" x14ac:dyDescent="0.25">
      <c r="C14" s="163"/>
      <c r="D14" s="168"/>
      <c r="E14" s="163"/>
      <c r="F14" s="163"/>
      <c r="G14" s="168"/>
      <c r="H14" s="168"/>
    </row>
    <row r="15" spans="1:13" ht="26.25" x14ac:dyDescent="0.35">
      <c r="C15" s="140" t="s">
        <v>617</v>
      </c>
      <c r="D15" s="168"/>
      <c r="E15" s="163"/>
      <c r="F15" s="163"/>
      <c r="G15" s="168"/>
      <c r="H15" s="168"/>
    </row>
    <row r="16" spans="1:13" ht="14.45" customHeight="1" x14ac:dyDescent="0.25">
      <c r="C16" s="163"/>
      <c r="D16" s="168"/>
      <c r="E16" s="163"/>
      <c r="F16" s="163"/>
      <c r="G16" s="168"/>
      <c r="H16" s="168"/>
    </row>
    <row r="17" spans="3:8" ht="18" x14ac:dyDescent="0.25">
      <c r="C17" s="141" t="s">
        <v>620</v>
      </c>
      <c r="D17" s="168"/>
      <c r="E17" s="163"/>
      <c r="F17" s="163"/>
      <c r="G17" s="168"/>
      <c r="H17" s="168"/>
    </row>
    <row r="18" spans="3:8" ht="18" customHeight="1" x14ac:dyDescent="0.25">
      <c r="C18" s="362" t="s">
        <v>239</v>
      </c>
      <c r="D18" s="363" t="s">
        <v>621</v>
      </c>
      <c r="E18" s="363" t="s">
        <v>622</v>
      </c>
      <c r="F18" s="364" t="s">
        <v>623</v>
      </c>
      <c r="H18" s="168"/>
    </row>
    <row r="19" spans="3:8" ht="15" customHeight="1" x14ac:dyDescent="0.25">
      <c r="C19" s="365" t="s">
        <v>543</v>
      </c>
      <c r="D19" s="366">
        <v>54.330000000000005</v>
      </c>
      <c r="E19" s="366">
        <v>54.1</v>
      </c>
      <c r="F19" s="367">
        <v>52.1</v>
      </c>
      <c r="H19" s="168"/>
    </row>
    <row r="20" spans="3:8" ht="15" customHeight="1" x14ac:dyDescent="0.25">
      <c r="C20" s="365" t="s">
        <v>245</v>
      </c>
      <c r="D20" s="366">
        <v>63.660000000000011</v>
      </c>
      <c r="E20" s="366">
        <v>56.86</v>
      </c>
      <c r="F20" s="367">
        <v>55.86</v>
      </c>
      <c r="H20" s="168"/>
    </row>
    <row r="21" spans="3:8" ht="15" customHeight="1" x14ac:dyDescent="0.25">
      <c r="C21" s="365" t="s">
        <v>545</v>
      </c>
      <c r="D21" s="366">
        <v>92.700000000000017</v>
      </c>
      <c r="E21" s="366">
        <v>75</v>
      </c>
      <c r="F21" s="367">
        <v>76.599999999999994</v>
      </c>
      <c r="H21" s="168"/>
    </row>
    <row r="22" spans="3:8" ht="15" customHeight="1" x14ac:dyDescent="0.25">
      <c r="C22" s="365" t="s">
        <v>541</v>
      </c>
      <c r="D22" s="366">
        <v>25</v>
      </c>
      <c r="E22" s="366">
        <v>21.7</v>
      </c>
      <c r="F22" s="367">
        <v>21.7</v>
      </c>
      <c r="H22" s="168"/>
    </row>
    <row r="23" spans="3:8" ht="15" customHeight="1" x14ac:dyDescent="0.25">
      <c r="C23" s="365" t="s">
        <v>249</v>
      </c>
      <c r="D23" s="366">
        <v>44.404999999999994</v>
      </c>
      <c r="E23" s="366">
        <v>38.325000000000003</v>
      </c>
      <c r="F23" s="367">
        <v>38.125</v>
      </c>
      <c r="H23" s="168"/>
    </row>
    <row r="24" spans="3:8" ht="15" customHeight="1" x14ac:dyDescent="0.25">
      <c r="C24" s="365" t="s">
        <v>546</v>
      </c>
      <c r="D24" s="366">
        <v>85.02000000000001</v>
      </c>
      <c r="E24" s="366">
        <v>91.924999999999983</v>
      </c>
      <c r="F24" s="367">
        <v>94.224999999999994</v>
      </c>
      <c r="H24" s="168"/>
    </row>
    <row r="25" spans="3:8" ht="15" customHeight="1" x14ac:dyDescent="0.25">
      <c r="C25" s="365" t="s">
        <v>250</v>
      </c>
      <c r="D25" s="366">
        <v>62.664999999999999</v>
      </c>
      <c r="E25" s="366">
        <v>64.600000000000009</v>
      </c>
      <c r="F25" s="367">
        <v>62.400000000000006</v>
      </c>
      <c r="H25" s="168"/>
    </row>
    <row r="26" spans="3:8" ht="15" customHeight="1" x14ac:dyDescent="0.25">
      <c r="C26" s="365" t="s">
        <v>544</v>
      </c>
      <c r="D26" s="366">
        <v>43.110000000000007</v>
      </c>
      <c r="E26" s="366">
        <v>32.83</v>
      </c>
      <c r="F26" s="367">
        <v>30.520000000000003</v>
      </c>
      <c r="H26" s="168"/>
    </row>
    <row r="27" spans="3:8" ht="15" customHeight="1" x14ac:dyDescent="0.25">
      <c r="C27" s="365" t="s">
        <v>624</v>
      </c>
      <c r="D27" s="366">
        <v>39.499999999999993</v>
      </c>
      <c r="E27" s="366">
        <v>26.53</v>
      </c>
      <c r="F27" s="367">
        <v>26.630000000000003</v>
      </c>
      <c r="H27" s="168"/>
    </row>
    <row r="28" spans="3:8" ht="15" customHeight="1" x14ac:dyDescent="0.25">
      <c r="C28" s="368" t="s">
        <v>625</v>
      </c>
      <c r="D28" s="369">
        <v>510.39000000000004</v>
      </c>
      <c r="E28" s="369">
        <v>461.87</v>
      </c>
      <c r="F28" s="356">
        <v>458.15999999999997</v>
      </c>
      <c r="H28" s="168"/>
    </row>
    <row r="29" spans="3:8" ht="14.45" customHeight="1" x14ac:dyDescent="0.25">
      <c r="C29" s="14"/>
      <c r="D29" s="1"/>
      <c r="F29"/>
      <c r="H29" s="168"/>
    </row>
    <row r="30" spans="3:8" ht="14.45" customHeight="1" x14ac:dyDescent="0.25">
      <c r="C30" s="14"/>
      <c r="D30" s="1"/>
      <c r="F30"/>
      <c r="H30" s="168"/>
    </row>
    <row r="31" spans="3:8" ht="14.45" customHeight="1" x14ac:dyDescent="0.25">
      <c r="C31" s="14"/>
      <c r="D31" s="1"/>
      <c r="F31"/>
      <c r="H31" s="168"/>
    </row>
    <row r="32" spans="3:8" ht="14.45" customHeight="1" x14ac:dyDescent="0.25">
      <c r="C32" s="14"/>
      <c r="D32" s="1"/>
      <c r="F32"/>
      <c r="H32" s="168"/>
    </row>
    <row r="33" spans="1:19" ht="14.45" customHeight="1" x14ac:dyDescent="0.25">
      <c r="C33" s="14"/>
      <c r="D33" s="1"/>
      <c r="F33"/>
      <c r="H33" s="168"/>
    </row>
    <row r="34" spans="1:19" ht="14.45" customHeight="1" x14ac:dyDescent="0.25">
      <c r="C34" s="14"/>
      <c r="D34" s="1"/>
      <c r="F34"/>
      <c r="H34" s="168"/>
    </row>
    <row r="35" spans="1:19" ht="14.45" customHeight="1" x14ac:dyDescent="0.25">
      <c r="C35" s="14"/>
      <c r="D35" s="1"/>
      <c r="F35"/>
      <c r="H35" s="168"/>
    </row>
    <row r="36" spans="1:19" ht="14.45" customHeight="1" x14ac:dyDescent="0.25">
      <c r="C36" s="14"/>
      <c r="D36" s="1"/>
      <c r="F36"/>
      <c r="H36" s="168"/>
    </row>
    <row r="37" spans="1:19" ht="14.45" customHeight="1" x14ac:dyDescent="0.25">
      <c r="C37" s="14"/>
      <c r="D37" s="1"/>
      <c r="F37"/>
      <c r="H37" s="168"/>
    </row>
    <row r="38" spans="1:19" ht="14.45" customHeight="1" x14ac:dyDescent="0.25">
      <c r="C38" s="14"/>
      <c r="D38" s="1"/>
      <c r="F38"/>
      <c r="H38" s="168"/>
    </row>
    <row r="39" spans="1:19" ht="14.45" customHeight="1" x14ac:dyDescent="0.25">
      <c r="C39" s="14"/>
      <c r="D39" s="1"/>
      <c r="F39"/>
      <c r="H39" s="168"/>
    </row>
    <row r="40" spans="1:19" ht="14.45" customHeight="1" x14ac:dyDescent="0.25">
      <c r="C40" s="14"/>
      <c r="D40" s="1"/>
      <c r="F40"/>
      <c r="H40" s="168"/>
    </row>
    <row r="41" spans="1:19" ht="14.45" customHeight="1" x14ac:dyDescent="0.25">
      <c r="C41" s="14"/>
      <c r="D41" s="1"/>
      <c r="F41"/>
      <c r="H41" s="168"/>
    </row>
    <row r="42" spans="1:19" ht="14.45" customHeight="1" x14ac:dyDescent="0.25">
      <c r="C42" s="14"/>
      <c r="D42" s="1"/>
      <c r="F42"/>
      <c r="H42" s="168"/>
    </row>
    <row r="43" spans="1:19" ht="14.45" customHeight="1" x14ac:dyDescent="0.25">
      <c r="C43" s="14"/>
      <c r="D43" s="1"/>
      <c r="F43"/>
      <c r="H43" s="168"/>
    </row>
    <row r="44" spans="1:19" ht="14.45" customHeight="1" x14ac:dyDescent="0.25">
      <c r="C44" s="14"/>
      <c r="D44" s="1"/>
      <c r="F44"/>
      <c r="H44" s="168"/>
    </row>
    <row r="45" spans="1:19" ht="14.45" customHeight="1" x14ac:dyDescent="0.25">
      <c r="C45" s="163"/>
      <c r="D45" s="168"/>
      <c r="E45" s="163"/>
      <c r="F45" s="163"/>
      <c r="G45" s="168"/>
      <c r="H45" s="168"/>
    </row>
    <row r="46" spans="1:19" ht="18" x14ac:dyDescent="0.25">
      <c r="C46" s="141" t="s">
        <v>626</v>
      </c>
      <c r="D46" s="168"/>
      <c r="E46" s="163"/>
      <c r="F46" s="163"/>
      <c r="G46" s="168"/>
      <c r="H46" s="168"/>
    </row>
    <row r="47" spans="1:19" s="10" customFormat="1" ht="47.25" customHeight="1" x14ac:dyDescent="0.25">
      <c r="A47" s="10" t="s">
        <v>627</v>
      </c>
      <c r="B47" s="10" t="s">
        <v>628</v>
      </c>
      <c r="C47" s="395" t="s">
        <v>239</v>
      </c>
      <c r="D47" s="396" t="s">
        <v>629</v>
      </c>
      <c r="E47" s="397" t="s">
        <v>630</v>
      </c>
      <c r="F47" s="398" t="s">
        <v>631</v>
      </c>
      <c r="G47" s="399" t="s">
        <v>632</v>
      </c>
      <c r="H47" s="400" t="s">
        <v>633</v>
      </c>
      <c r="I47" s="399" t="s">
        <v>634</v>
      </c>
      <c r="J47" s="401" t="s">
        <v>635</v>
      </c>
      <c r="K47" s="360" t="s">
        <v>636</v>
      </c>
      <c r="L47" s="360" t="s">
        <v>637</v>
      </c>
      <c r="M47" s="360" t="s">
        <v>444</v>
      </c>
      <c r="O47"/>
      <c r="S47"/>
    </row>
    <row r="48" spans="1:19" s="11" customFormat="1" x14ac:dyDescent="0.25">
      <c r="A48" s="11" t="s">
        <v>638</v>
      </c>
      <c r="B48" s="11" t="s">
        <v>639</v>
      </c>
      <c r="C48" s="386" t="s">
        <v>543</v>
      </c>
      <c r="D48" t="s">
        <v>640</v>
      </c>
      <c r="E48" s="371">
        <v>0.18</v>
      </c>
      <c r="F48" s="370">
        <v>0.18</v>
      </c>
      <c r="G48">
        <v>0</v>
      </c>
      <c r="H48">
        <v>0</v>
      </c>
      <c r="I48"/>
      <c r="J48" s="402">
        <v>0.18</v>
      </c>
      <c r="K48">
        <v>0</v>
      </c>
      <c r="L48"/>
      <c r="M48"/>
      <c r="O48"/>
    </row>
    <row r="49" spans="1:18" s="11" customFormat="1" x14ac:dyDescent="0.25">
      <c r="A49" s="11" t="s">
        <v>638</v>
      </c>
      <c r="B49" s="11" t="s">
        <v>641</v>
      </c>
      <c r="C49" s="386" t="s">
        <v>543</v>
      </c>
      <c r="D49" t="s">
        <v>642</v>
      </c>
      <c r="E49" s="371">
        <v>0.2</v>
      </c>
      <c r="F49" s="370">
        <v>0.2</v>
      </c>
      <c r="G49">
        <v>0</v>
      </c>
      <c r="H49">
        <v>0</v>
      </c>
      <c r="I49"/>
      <c r="J49" s="402">
        <v>0.2</v>
      </c>
      <c r="K49">
        <v>0</v>
      </c>
      <c r="L49"/>
      <c r="M49"/>
      <c r="O49"/>
    </row>
    <row r="50" spans="1:18" s="11" customFormat="1" x14ac:dyDescent="0.25">
      <c r="A50" s="11" t="s">
        <v>638</v>
      </c>
      <c r="B50" s="11" t="s">
        <v>643</v>
      </c>
      <c r="C50" s="386" t="s">
        <v>543</v>
      </c>
      <c r="D50" t="s">
        <v>644</v>
      </c>
      <c r="E50" s="371">
        <v>2.8</v>
      </c>
      <c r="F50" s="370">
        <v>3</v>
      </c>
      <c r="G50">
        <v>0.20000000000000018</v>
      </c>
      <c r="H50">
        <v>0</v>
      </c>
      <c r="I50"/>
      <c r="J50" s="402">
        <v>3</v>
      </c>
      <c r="K50">
        <v>0</v>
      </c>
      <c r="L50"/>
      <c r="M50"/>
      <c r="O50"/>
    </row>
    <row r="51" spans="1:18" s="11" customFormat="1" x14ac:dyDescent="0.25">
      <c r="A51" s="11" t="s">
        <v>638</v>
      </c>
      <c r="B51" s="11" t="s">
        <v>645</v>
      </c>
      <c r="C51" s="386" t="s">
        <v>543</v>
      </c>
      <c r="D51" t="s">
        <v>646</v>
      </c>
      <c r="E51" s="371">
        <v>0.1</v>
      </c>
      <c r="F51" s="370">
        <v>0</v>
      </c>
      <c r="G51">
        <v>-0.1</v>
      </c>
      <c r="H51">
        <v>0</v>
      </c>
      <c r="I51" t="s">
        <v>647</v>
      </c>
      <c r="J51" s="402">
        <v>0</v>
      </c>
      <c r="K51">
        <v>0</v>
      </c>
      <c r="L51" t="s">
        <v>647</v>
      </c>
      <c r="M51"/>
      <c r="O51"/>
    </row>
    <row r="52" spans="1:18" s="11" customFormat="1" x14ac:dyDescent="0.25">
      <c r="A52" s="11" t="s">
        <v>638</v>
      </c>
      <c r="B52" s="11" t="s">
        <v>648</v>
      </c>
      <c r="C52" s="386" t="s">
        <v>543</v>
      </c>
      <c r="D52" t="s">
        <v>649</v>
      </c>
      <c r="E52" s="371">
        <v>1.6</v>
      </c>
      <c r="F52" s="370">
        <v>1.6</v>
      </c>
      <c r="G52">
        <v>0</v>
      </c>
      <c r="H52">
        <v>0</v>
      </c>
      <c r="I52"/>
      <c r="J52" s="402">
        <v>1.6</v>
      </c>
      <c r="K52">
        <v>0</v>
      </c>
      <c r="L52"/>
      <c r="M52"/>
      <c r="O52"/>
    </row>
    <row r="53" spans="1:18" s="11" customFormat="1" x14ac:dyDescent="0.25">
      <c r="A53" s="11" t="s">
        <v>638</v>
      </c>
      <c r="B53" s="11" t="s">
        <v>650</v>
      </c>
      <c r="C53" s="386" t="s">
        <v>543</v>
      </c>
      <c r="D53" t="s">
        <v>651</v>
      </c>
      <c r="E53" s="371">
        <v>0.4</v>
      </c>
      <c r="F53" s="370">
        <v>0</v>
      </c>
      <c r="G53">
        <v>-0.4</v>
      </c>
      <c r="H53">
        <v>0</v>
      </c>
      <c r="I53"/>
      <c r="J53" s="402">
        <v>0</v>
      </c>
      <c r="K53">
        <v>0</v>
      </c>
      <c r="L53"/>
      <c r="M53"/>
      <c r="O53"/>
    </row>
    <row r="54" spans="1:18" s="11" customFormat="1" x14ac:dyDescent="0.25">
      <c r="A54" s="11" t="s">
        <v>638</v>
      </c>
      <c r="B54" s="11" t="s">
        <v>652</v>
      </c>
      <c r="C54" s="386" t="s">
        <v>543</v>
      </c>
      <c r="D54" t="s">
        <v>653</v>
      </c>
      <c r="E54" s="371">
        <v>0.2</v>
      </c>
      <c r="F54" s="370">
        <v>0.2</v>
      </c>
      <c r="G54">
        <v>0</v>
      </c>
      <c r="H54">
        <v>0</v>
      </c>
      <c r="I54"/>
      <c r="J54" s="402">
        <v>0.2</v>
      </c>
      <c r="K54">
        <v>0</v>
      </c>
      <c r="L54"/>
      <c r="M54"/>
      <c r="O54"/>
    </row>
    <row r="55" spans="1:18" s="11" customFormat="1" x14ac:dyDescent="0.25">
      <c r="A55" s="11" t="s">
        <v>638</v>
      </c>
      <c r="B55" s="11" t="s">
        <v>654</v>
      </c>
      <c r="C55" s="386" t="s">
        <v>543</v>
      </c>
      <c r="D55" t="s">
        <v>655</v>
      </c>
      <c r="E55" s="371">
        <v>1.55</v>
      </c>
      <c r="F55" s="370">
        <v>2</v>
      </c>
      <c r="G55">
        <v>0.44999999999999996</v>
      </c>
      <c r="H55">
        <v>0</v>
      </c>
      <c r="I55"/>
      <c r="J55" s="402">
        <v>2</v>
      </c>
      <c r="K55">
        <v>0</v>
      </c>
      <c r="L55"/>
      <c r="M55"/>
      <c r="O55"/>
    </row>
    <row r="56" spans="1:18" s="11" customFormat="1" x14ac:dyDescent="0.25">
      <c r="A56" s="11" t="s">
        <v>638</v>
      </c>
      <c r="B56" s="11" t="s">
        <v>656</v>
      </c>
      <c r="C56" s="386" t="s">
        <v>543</v>
      </c>
      <c r="D56" t="s">
        <v>657</v>
      </c>
      <c r="E56" s="371">
        <v>1</v>
      </c>
      <c r="F56" s="370">
        <v>1</v>
      </c>
      <c r="G56">
        <v>0</v>
      </c>
      <c r="H56">
        <v>0</v>
      </c>
      <c r="I56"/>
      <c r="J56" s="402">
        <v>1</v>
      </c>
      <c r="K56">
        <v>0</v>
      </c>
      <c r="L56"/>
      <c r="M56"/>
      <c r="O56"/>
    </row>
    <row r="57" spans="1:18" s="11" customFormat="1" x14ac:dyDescent="0.25">
      <c r="A57" s="11" t="s">
        <v>638</v>
      </c>
      <c r="B57" s="11" t="s">
        <v>658</v>
      </c>
      <c r="C57" s="386" t="s">
        <v>543</v>
      </c>
      <c r="D57" t="s">
        <v>659</v>
      </c>
      <c r="E57" s="371">
        <v>0</v>
      </c>
      <c r="F57" s="370">
        <v>0</v>
      </c>
      <c r="G57">
        <v>0</v>
      </c>
      <c r="H57">
        <v>0</v>
      </c>
      <c r="I57"/>
      <c r="J57" s="402">
        <v>0</v>
      </c>
      <c r="K57">
        <v>0</v>
      </c>
      <c r="L57"/>
      <c r="M57"/>
      <c r="O57"/>
    </row>
    <row r="58" spans="1:18" s="11" customFormat="1" x14ac:dyDescent="0.25">
      <c r="A58" s="11" t="s">
        <v>638</v>
      </c>
      <c r="B58" s="11" t="s">
        <v>660</v>
      </c>
      <c r="C58" s="386" t="s">
        <v>543</v>
      </c>
      <c r="D58" t="s">
        <v>661</v>
      </c>
      <c r="E58" s="371">
        <v>4</v>
      </c>
      <c r="F58" s="370">
        <v>4</v>
      </c>
      <c r="G58">
        <v>0</v>
      </c>
      <c r="H58">
        <v>0</v>
      </c>
      <c r="I58"/>
      <c r="J58" s="402">
        <v>4</v>
      </c>
      <c r="K58">
        <v>0</v>
      </c>
      <c r="L58"/>
      <c r="M58"/>
      <c r="O58"/>
    </row>
    <row r="59" spans="1:18" s="11" customFormat="1" x14ac:dyDescent="0.25">
      <c r="A59" s="11" t="s">
        <v>638</v>
      </c>
      <c r="B59" s="11" t="s">
        <v>662</v>
      </c>
      <c r="C59" s="386" t="s">
        <v>543</v>
      </c>
      <c r="D59" t="s">
        <v>663</v>
      </c>
      <c r="E59" s="371">
        <v>2.2000000000000002</v>
      </c>
      <c r="F59" s="370">
        <v>1</v>
      </c>
      <c r="G59">
        <v>-1.2000000000000002</v>
      </c>
      <c r="H59">
        <v>0</v>
      </c>
      <c r="I59"/>
      <c r="J59" s="402">
        <v>1</v>
      </c>
      <c r="K59">
        <v>0</v>
      </c>
      <c r="L59"/>
      <c r="M59"/>
      <c r="O59"/>
    </row>
    <row r="60" spans="1:18" s="11" customFormat="1" x14ac:dyDescent="0.25">
      <c r="A60" s="11" t="s">
        <v>638</v>
      </c>
      <c r="B60" s="11" t="s">
        <v>664</v>
      </c>
      <c r="C60" s="386" t="s">
        <v>543</v>
      </c>
      <c r="D60" t="s">
        <v>665</v>
      </c>
      <c r="E60" s="371">
        <v>2.5</v>
      </c>
      <c r="F60" s="370">
        <v>3</v>
      </c>
      <c r="G60">
        <v>0.5</v>
      </c>
      <c r="H60">
        <v>0</v>
      </c>
      <c r="I60"/>
      <c r="J60" s="402">
        <v>3</v>
      </c>
      <c r="K60">
        <v>0</v>
      </c>
      <c r="L60"/>
      <c r="M60"/>
      <c r="O60"/>
    </row>
    <row r="61" spans="1:18" s="11" customFormat="1" x14ac:dyDescent="0.25">
      <c r="A61" s="11" t="s">
        <v>638</v>
      </c>
      <c r="B61" s="11" t="s">
        <v>666</v>
      </c>
      <c r="C61" s="386" t="s">
        <v>543</v>
      </c>
      <c r="D61" t="s">
        <v>667</v>
      </c>
      <c r="E61" s="371">
        <v>1</v>
      </c>
      <c r="F61" s="370">
        <v>1</v>
      </c>
      <c r="G61">
        <v>0</v>
      </c>
      <c r="H61">
        <v>0</v>
      </c>
      <c r="I61"/>
      <c r="J61" s="402">
        <v>1</v>
      </c>
      <c r="K61">
        <v>0</v>
      </c>
      <c r="L61"/>
      <c r="M61"/>
      <c r="O61"/>
    </row>
    <row r="62" spans="1:18" s="11" customFormat="1" x14ac:dyDescent="0.25">
      <c r="A62" s="11" t="s">
        <v>638</v>
      </c>
      <c r="B62" s="11" t="s">
        <v>668</v>
      </c>
      <c r="C62" s="386" t="s">
        <v>543</v>
      </c>
      <c r="D62" t="s">
        <v>669</v>
      </c>
      <c r="E62" s="371">
        <v>1</v>
      </c>
      <c r="F62" s="370">
        <v>1</v>
      </c>
      <c r="G62">
        <v>0</v>
      </c>
      <c r="H62">
        <v>0</v>
      </c>
      <c r="I62"/>
      <c r="J62" s="402">
        <v>1</v>
      </c>
      <c r="K62">
        <v>0</v>
      </c>
      <c r="L62"/>
      <c r="M62"/>
      <c r="O62"/>
    </row>
    <row r="63" spans="1:18" s="11" customFormat="1" x14ac:dyDescent="0.25">
      <c r="A63" s="11" t="s">
        <v>638</v>
      </c>
      <c r="B63" s="11" t="s">
        <v>670</v>
      </c>
      <c r="C63" s="386" t="s">
        <v>543</v>
      </c>
      <c r="D63" t="s">
        <v>671</v>
      </c>
      <c r="E63" s="371">
        <v>1</v>
      </c>
      <c r="F63" s="370">
        <v>1</v>
      </c>
      <c r="G63">
        <v>0</v>
      </c>
      <c r="H63">
        <v>0</v>
      </c>
      <c r="I63"/>
      <c r="J63" s="402">
        <v>1</v>
      </c>
      <c r="K63">
        <v>0</v>
      </c>
      <c r="L63"/>
      <c r="M63"/>
      <c r="O63"/>
    </row>
    <row r="64" spans="1:18" s="11" customFormat="1" x14ac:dyDescent="0.25">
      <c r="A64" s="11" t="s">
        <v>638</v>
      </c>
      <c r="B64" s="11" t="s">
        <v>672</v>
      </c>
      <c r="C64" s="386" t="s">
        <v>543</v>
      </c>
      <c r="D64" t="s">
        <v>673</v>
      </c>
      <c r="E64" s="371">
        <v>0.5</v>
      </c>
      <c r="F64" s="370">
        <v>0</v>
      </c>
      <c r="G64">
        <v>-0.5</v>
      </c>
      <c r="H64">
        <v>0</v>
      </c>
      <c r="I64" t="s">
        <v>674</v>
      </c>
      <c r="J64" s="402">
        <v>0</v>
      </c>
      <c r="K64">
        <v>0</v>
      </c>
      <c r="L64" t="s">
        <v>674</v>
      </c>
      <c r="M64"/>
      <c r="O64"/>
      <c r="P64"/>
      <c r="Q64"/>
      <c r="R64"/>
    </row>
    <row r="65" spans="1:18" s="11" customFormat="1" x14ac:dyDescent="0.25">
      <c r="A65" s="11" t="s">
        <v>638</v>
      </c>
      <c r="B65" s="11" t="s">
        <v>675</v>
      </c>
      <c r="C65" s="386" t="s">
        <v>543</v>
      </c>
      <c r="D65" t="s">
        <v>676</v>
      </c>
      <c r="E65" s="371">
        <v>0.4</v>
      </c>
      <c r="F65" s="370">
        <v>0.4</v>
      </c>
      <c r="G65">
        <v>0</v>
      </c>
      <c r="H65">
        <v>0</v>
      </c>
      <c r="I65"/>
      <c r="J65" s="402">
        <v>0.4</v>
      </c>
      <c r="K65">
        <v>0</v>
      </c>
      <c r="L65"/>
      <c r="M65"/>
      <c r="O65"/>
      <c r="P65"/>
      <c r="Q65"/>
      <c r="R65"/>
    </row>
    <row r="66" spans="1:18" s="11" customFormat="1" x14ac:dyDescent="0.25">
      <c r="A66" s="11" t="s">
        <v>638</v>
      </c>
      <c r="B66" s="11" t="s">
        <v>677</v>
      </c>
      <c r="C66" s="386" t="s">
        <v>543</v>
      </c>
      <c r="D66" t="s">
        <v>678</v>
      </c>
      <c r="E66" s="371">
        <v>1</v>
      </c>
      <c r="F66" s="370">
        <v>1.5</v>
      </c>
      <c r="G66">
        <v>0.5</v>
      </c>
      <c r="H66">
        <v>0</v>
      </c>
      <c r="I66"/>
      <c r="J66" s="402">
        <v>1.5</v>
      </c>
      <c r="K66">
        <v>0</v>
      </c>
      <c r="L66"/>
      <c r="M66"/>
      <c r="O66"/>
      <c r="P66"/>
      <c r="Q66"/>
      <c r="R66"/>
    </row>
    <row r="67" spans="1:18" s="11" customFormat="1" x14ac:dyDescent="0.25">
      <c r="A67" s="11" t="s">
        <v>638</v>
      </c>
      <c r="B67" s="153" t="s">
        <v>163</v>
      </c>
      <c r="C67" s="386" t="s">
        <v>543</v>
      </c>
      <c r="D67" t="s">
        <v>679</v>
      </c>
      <c r="E67" s="371" t="s">
        <v>163</v>
      </c>
      <c r="F67" s="370">
        <v>0</v>
      </c>
      <c r="G67">
        <v>0</v>
      </c>
      <c r="H67">
        <v>0</v>
      </c>
      <c r="I67"/>
      <c r="J67" s="402">
        <v>0</v>
      </c>
      <c r="K67">
        <v>0</v>
      </c>
      <c r="L67"/>
      <c r="M67"/>
      <c r="O67"/>
      <c r="P67"/>
      <c r="Q67"/>
      <c r="R67"/>
    </row>
    <row r="68" spans="1:18" s="11" customFormat="1" x14ac:dyDescent="0.25">
      <c r="A68" s="11" t="s">
        <v>638</v>
      </c>
      <c r="B68" s="11" t="s">
        <v>680</v>
      </c>
      <c r="C68" s="386" t="s">
        <v>543</v>
      </c>
      <c r="D68" t="s">
        <v>681</v>
      </c>
      <c r="E68" s="371">
        <v>1.1499999999999999</v>
      </c>
      <c r="F68" s="370">
        <v>1</v>
      </c>
      <c r="G68">
        <v>-0.14999999999999991</v>
      </c>
      <c r="H68">
        <v>0</v>
      </c>
      <c r="I68"/>
      <c r="J68" s="402">
        <v>1</v>
      </c>
      <c r="K68">
        <v>0</v>
      </c>
      <c r="L68"/>
      <c r="M68"/>
      <c r="O68"/>
      <c r="P68"/>
      <c r="Q68"/>
      <c r="R68"/>
    </row>
    <row r="69" spans="1:18" s="11" customFormat="1" x14ac:dyDescent="0.25">
      <c r="A69" s="11" t="s">
        <v>638</v>
      </c>
      <c r="B69" s="11" t="s">
        <v>682</v>
      </c>
      <c r="C69" s="386" t="s">
        <v>543</v>
      </c>
      <c r="D69" t="s">
        <v>683</v>
      </c>
      <c r="E69" s="371">
        <v>1</v>
      </c>
      <c r="F69" s="370">
        <v>1</v>
      </c>
      <c r="G69">
        <v>0</v>
      </c>
      <c r="H69">
        <v>1</v>
      </c>
      <c r="I69"/>
      <c r="J69" s="402">
        <v>1</v>
      </c>
      <c r="K69">
        <v>0</v>
      </c>
      <c r="L69"/>
      <c r="M69"/>
      <c r="O69"/>
      <c r="P69"/>
      <c r="Q69"/>
      <c r="R69"/>
    </row>
    <row r="70" spans="1:18" s="11" customFormat="1" x14ac:dyDescent="0.25">
      <c r="A70" s="11" t="s">
        <v>638</v>
      </c>
      <c r="B70" s="11" t="s">
        <v>684</v>
      </c>
      <c r="C70" s="386" t="s">
        <v>543</v>
      </c>
      <c r="D70" t="s">
        <v>685</v>
      </c>
      <c r="E70" s="371">
        <v>0</v>
      </c>
      <c r="F70" s="370">
        <v>1</v>
      </c>
      <c r="G70">
        <v>1</v>
      </c>
      <c r="H70">
        <v>1</v>
      </c>
      <c r="I70"/>
      <c r="J70" s="402">
        <v>1</v>
      </c>
      <c r="K70">
        <v>0</v>
      </c>
      <c r="L70"/>
      <c r="M70"/>
      <c r="O70"/>
      <c r="P70"/>
      <c r="Q70"/>
      <c r="R70"/>
    </row>
    <row r="71" spans="1:18" s="11" customFormat="1" x14ac:dyDescent="0.25">
      <c r="A71" s="11" t="s">
        <v>638</v>
      </c>
      <c r="B71" s="11" t="s">
        <v>686</v>
      </c>
      <c r="C71" s="386" t="s">
        <v>543</v>
      </c>
      <c r="D71" t="s">
        <v>687</v>
      </c>
      <c r="E71" s="371">
        <v>3</v>
      </c>
      <c r="F71" s="370">
        <v>3</v>
      </c>
      <c r="G71">
        <v>0</v>
      </c>
      <c r="H71">
        <v>1</v>
      </c>
      <c r="I71"/>
      <c r="J71" s="402">
        <v>3</v>
      </c>
      <c r="K71">
        <v>0</v>
      </c>
      <c r="L71"/>
      <c r="M71"/>
      <c r="O71"/>
      <c r="P71"/>
      <c r="Q71"/>
      <c r="R71"/>
    </row>
    <row r="72" spans="1:18" s="11" customFormat="1" x14ac:dyDescent="0.25">
      <c r="A72" s="11" t="s">
        <v>638</v>
      </c>
      <c r="B72" s="11" t="s">
        <v>688</v>
      </c>
      <c r="C72" s="386" t="s">
        <v>543</v>
      </c>
      <c r="D72" t="s">
        <v>647</v>
      </c>
      <c r="E72" s="371">
        <v>1.25</v>
      </c>
      <c r="F72" s="370">
        <v>0.6</v>
      </c>
      <c r="G72">
        <v>-0.65</v>
      </c>
      <c r="H72">
        <v>0</v>
      </c>
      <c r="I72"/>
      <c r="J72" s="402">
        <v>0.6</v>
      </c>
      <c r="K72">
        <v>0</v>
      </c>
      <c r="L72"/>
      <c r="M72"/>
      <c r="O72"/>
      <c r="P72"/>
      <c r="Q72"/>
      <c r="R72"/>
    </row>
    <row r="73" spans="1:18" s="11" customFormat="1" x14ac:dyDescent="0.25">
      <c r="A73" s="11" t="s">
        <v>638</v>
      </c>
      <c r="B73" s="11" t="s">
        <v>689</v>
      </c>
      <c r="C73" s="386" t="s">
        <v>543</v>
      </c>
      <c r="D73" t="s">
        <v>690</v>
      </c>
      <c r="E73" s="371">
        <v>1</v>
      </c>
      <c r="F73" s="370" t="s">
        <v>691</v>
      </c>
      <c r="G73" t="s">
        <v>163</v>
      </c>
      <c r="H73">
        <v>0</v>
      </c>
      <c r="I73"/>
      <c r="J73" s="402" t="s">
        <v>691</v>
      </c>
      <c r="K73" t="s">
        <v>163</v>
      </c>
      <c r="L73"/>
      <c r="M73"/>
      <c r="O73"/>
      <c r="P73"/>
      <c r="Q73"/>
      <c r="R73"/>
    </row>
    <row r="74" spans="1:18" s="11" customFormat="1" x14ac:dyDescent="0.25">
      <c r="A74" s="11" t="s">
        <v>638</v>
      </c>
      <c r="B74" s="11" t="s">
        <v>692</v>
      </c>
      <c r="C74" s="386" t="s">
        <v>543</v>
      </c>
      <c r="D74" t="s">
        <v>693</v>
      </c>
      <c r="E74" s="371">
        <v>0.25</v>
      </c>
      <c r="F74" s="370">
        <v>0</v>
      </c>
      <c r="G74">
        <v>-0.25</v>
      </c>
      <c r="H74">
        <v>0</v>
      </c>
      <c r="I74"/>
      <c r="J74" s="402">
        <v>0</v>
      </c>
      <c r="K74">
        <v>0</v>
      </c>
      <c r="L74"/>
      <c r="M74"/>
      <c r="O74"/>
      <c r="P74"/>
      <c r="Q74"/>
      <c r="R74"/>
    </row>
    <row r="75" spans="1:18" s="11" customFormat="1" x14ac:dyDescent="0.25">
      <c r="A75" s="11" t="s">
        <v>638</v>
      </c>
      <c r="B75" s="11" t="s">
        <v>694</v>
      </c>
      <c r="C75" s="386" t="s">
        <v>543</v>
      </c>
      <c r="D75" t="s">
        <v>695</v>
      </c>
      <c r="E75" s="371">
        <v>1</v>
      </c>
      <c r="F75" s="370">
        <v>1</v>
      </c>
      <c r="G75">
        <v>0</v>
      </c>
      <c r="H75">
        <v>0</v>
      </c>
      <c r="I75"/>
      <c r="J75" s="402">
        <v>1</v>
      </c>
      <c r="K75">
        <v>0</v>
      </c>
      <c r="L75"/>
      <c r="M75"/>
      <c r="O75"/>
      <c r="P75"/>
      <c r="Q75"/>
      <c r="R75"/>
    </row>
    <row r="76" spans="1:18" s="11" customFormat="1" x14ac:dyDescent="0.25">
      <c r="A76" s="11" t="s">
        <v>638</v>
      </c>
      <c r="B76" s="11" t="s">
        <v>696</v>
      </c>
      <c r="C76" s="386" t="s">
        <v>543</v>
      </c>
      <c r="D76" t="s">
        <v>697</v>
      </c>
      <c r="E76" s="371">
        <v>0.4</v>
      </c>
      <c r="F76" s="370">
        <v>1</v>
      </c>
      <c r="G76">
        <v>0.6</v>
      </c>
      <c r="H76">
        <v>0</v>
      </c>
      <c r="I76"/>
      <c r="J76" s="402">
        <v>1</v>
      </c>
      <c r="K76">
        <v>0</v>
      </c>
      <c r="L76"/>
      <c r="M76"/>
      <c r="O76"/>
      <c r="P76"/>
      <c r="Q76"/>
      <c r="R76"/>
    </row>
    <row r="77" spans="1:18" s="11" customFormat="1" x14ac:dyDescent="0.25">
      <c r="A77" s="11" t="s">
        <v>638</v>
      </c>
      <c r="B77" s="11" t="s">
        <v>698</v>
      </c>
      <c r="C77" s="386" t="s">
        <v>543</v>
      </c>
      <c r="D77" t="s">
        <v>699</v>
      </c>
      <c r="E77" s="371">
        <v>1.9</v>
      </c>
      <c r="F77" s="370">
        <v>2.5</v>
      </c>
      <c r="G77">
        <v>0.60000000000000009</v>
      </c>
      <c r="H77">
        <v>1</v>
      </c>
      <c r="I77"/>
      <c r="J77" s="402">
        <v>2.5</v>
      </c>
      <c r="K77">
        <v>0</v>
      </c>
      <c r="L77"/>
      <c r="M77"/>
      <c r="O77"/>
      <c r="P77"/>
      <c r="Q77"/>
      <c r="R77"/>
    </row>
    <row r="78" spans="1:18" s="11" customFormat="1" x14ac:dyDescent="0.25">
      <c r="A78" s="11" t="s">
        <v>638</v>
      </c>
      <c r="B78" s="11" t="s">
        <v>700</v>
      </c>
      <c r="C78" s="386" t="s">
        <v>543</v>
      </c>
      <c r="D78" t="s">
        <v>701</v>
      </c>
      <c r="E78" s="371">
        <v>0</v>
      </c>
      <c r="F78" s="370">
        <v>0</v>
      </c>
      <c r="G78">
        <v>0</v>
      </c>
      <c r="H78">
        <v>0</v>
      </c>
      <c r="I78"/>
      <c r="J78" s="402">
        <v>0</v>
      </c>
      <c r="K78">
        <v>0</v>
      </c>
      <c r="L78"/>
      <c r="M78"/>
      <c r="O78"/>
      <c r="P78"/>
      <c r="Q78"/>
      <c r="R78"/>
    </row>
    <row r="79" spans="1:18" s="11" customFormat="1" x14ac:dyDescent="0.25">
      <c r="A79" s="11" t="s">
        <v>638</v>
      </c>
      <c r="B79" s="11" t="s">
        <v>702</v>
      </c>
      <c r="C79" s="386" t="s">
        <v>543</v>
      </c>
      <c r="D79" t="s">
        <v>703</v>
      </c>
      <c r="E79" s="371">
        <v>1</v>
      </c>
      <c r="F79" s="370">
        <v>1</v>
      </c>
      <c r="G79">
        <v>0</v>
      </c>
      <c r="H79">
        <v>0</v>
      </c>
      <c r="I79"/>
      <c r="J79" s="402">
        <v>1</v>
      </c>
      <c r="K79">
        <v>0</v>
      </c>
      <c r="L79"/>
      <c r="M79"/>
      <c r="O79"/>
      <c r="P79"/>
      <c r="Q79"/>
      <c r="R79"/>
    </row>
    <row r="80" spans="1:18" s="11" customFormat="1" x14ac:dyDescent="0.25">
      <c r="A80" s="11" t="s">
        <v>638</v>
      </c>
      <c r="B80" s="11" t="s">
        <v>704</v>
      </c>
      <c r="C80" s="386" t="s">
        <v>543</v>
      </c>
      <c r="D80" t="s">
        <v>705</v>
      </c>
      <c r="E80" s="371">
        <v>1</v>
      </c>
      <c r="F80" s="370">
        <v>1</v>
      </c>
      <c r="G80">
        <v>0</v>
      </c>
      <c r="H80">
        <v>0</v>
      </c>
      <c r="I80"/>
      <c r="J80" s="402">
        <v>1</v>
      </c>
      <c r="K80">
        <v>0</v>
      </c>
      <c r="L80"/>
      <c r="M80"/>
      <c r="O80"/>
      <c r="P80"/>
      <c r="Q80"/>
      <c r="R80"/>
    </row>
    <row r="81" spans="1:18" s="11" customFormat="1" x14ac:dyDescent="0.25">
      <c r="A81" s="11" t="s">
        <v>638</v>
      </c>
      <c r="B81" s="11" t="s">
        <v>706</v>
      </c>
      <c r="C81" s="386" t="s">
        <v>543</v>
      </c>
      <c r="D81" t="s">
        <v>707</v>
      </c>
      <c r="E81" s="371">
        <v>2</v>
      </c>
      <c r="F81" s="370">
        <v>1.92</v>
      </c>
      <c r="G81">
        <v>-8.0000000000000071E-2</v>
      </c>
      <c r="H81">
        <v>0</v>
      </c>
      <c r="I81"/>
      <c r="J81" s="402">
        <v>1.92</v>
      </c>
      <c r="K81">
        <v>0</v>
      </c>
      <c r="L81"/>
      <c r="M81"/>
      <c r="O81"/>
      <c r="P81"/>
      <c r="Q81"/>
      <c r="R81"/>
    </row>
    <row r="82" spans="1:18" s="11" customFormat="1" x14ac:dyDescent="0.25">
      <c r="A82" s="11" t="s">
        <v>638</v>
      </c>
      <c r="B82" s="11" t="s">
        <v>708</v>
      </c>
      <c r="C82" s="386" t="s">
        <v>543</v>
      </c>
      <c r="D82" t="s">
        <v>709</v>
      </c>
      <c r="E82" s="371">
        <v>0</v>
      </c>
      <c r="F82" s="370">
        <v>0</v>
      </c>
      <c r="G82">
        <v>0</v>
      </c>
      <c r="H82">
        <v>0</v>
      </c>
      <c r="I82"/>
      <c r="J82" s="402">
        <v>0</v>
      </c>
      <c r="K82">
        <v>0</v>
      </c>
      <c r="L82"/>
      <c r="M82"/>
      <c r="O82"/>
    </row>
    <row r="83" spans="1:18" s="11" customFormat="1" x14ac:dyDescent="0.25">
      <c r="A83" s="11" t="s">
        <v>638</v>
      </c>
      <c r="B83" s="11" t="s">
        <v>710</v>
      </c>
      <c r="C83" s="386" t="s">
        <v>543</v>
      </c>
      <c r="D83" t="s">
        <v>711</v>
      </c>
      <c r="E83" s="371">
        <v>3.2</v>
      </c>
      <c r="F83" s="370">
        <v>3</v>
      </c>
      <c r="G83">
        <v>-0.20000000000000018</v>
      </c>
      <c r="H83">
        <v>1</v>
      </c>
      <c r="I83"/>
      <c r="J83" s="402">
        <v>3</v>
      </c>
      <c r="K83">
        <v>0</v>
      </c>
      <c r="L83"/>
      <c r="M83"/>
      <c r="O83"/>
    </row>
    <row r="84" spans="1:18" s="11" customFormat="1" x14ac:dyDescent="0.25">
      <c r="A84" s="11" t="s">
        <v>638</v>
      </c>
      <c r="B84" s="11" t="s">
        <v>712</v>
      </c>
      <c r="C84" s="386" t="s">
        <v>543</v>
      </c>
      <c r="D84" t="s">
        <v>713</v>
      </c>
      <c r="E84" s="371">
        <v>2</v>
      </c>
      <c r="F84" s="370">
        <v>2</v>
      </c>
      <c r="G84">
        <v>0</v>
      </c>
      <c r="H84">
        <v>0</v>
      </c>
      <c r="I84"/>
      <c r="J84" s="402">
        <v>2</v>
      </c>
      <c r="K84">
        <v>0</v>
      </c>
      <c r="L84"/>
      <c r="M84"/>
      <c r="O84"/>
    </row>
    <row r="85" spans="1:18" s="11" customFormat="1" x14ac:dyDescent="0.25">
      <c r="A85" s="11" t="s">
        <v>638</v>
      </c>
      <c r="B85" s="11" t="s">
        <v>714</v>
      </c>
      <c r="C85" s="386" t="s">
        <v>543</v>
      </c>
      <c r="D85" t="s">
        <v>715</v>
      </c>
      <c r="E85" s="371">
        <v>0</v>
      </c>
      <c r="F85" s="370">
        <v>0</v>
      </c>
      <c r="G85">
        <v>0</v>
      </c>
      <c r="H85">
        <v>0</v>
      </c>
      <c r="I85" t="s">
        <v>647</v>
      </c>
      <c r="J85" s="402">
        <v>0</v>
      </c>
      <c r="K85">
        <v>0</v>
      </c>
      <c r="L85" t="s">
        <v>647</v>
      </c>
      <c r="M85"/>
      <c r="O85"/>
    </row>
    <row r="86" spans="1:18" s="11" customFormat="1" x14ac:dyDescent="0.25">
      <c r="A86" s="11" t="s">
        <v>638</v>
      </c>
      <c r="B86" s="11" t="s">
        <v>716</v>
      </c>
      <c r="C86" s="386" t="s">
        <v>543</v>
      </c>
      <c r="D86" t="s">
        <v>717</v>
      </c>
      <c r="E86" s="371">
        <v>2.2000000000000002</v>
      </c>
      <c r="F86" s="370">
        <v>2.5</v>
      </c>
      <c r="G86">
        <v>0.29999999999999982</v>
      </c>
      <c r="H86">
        <v>0</v>
      </c>
      <c r="I86"/>
      <c r="J86" s="402">
        <v>2.5</v>
      </c>
      <c r="K86">
        <v>0</v>
      </c>
      <c r="L86"/>
      <c r="M86"/>
      <c r="O86"/>
    </row>
    <row r="87" spans="1:18" s="11" customFormat="1" x14ac:dyDescent="0.25">
      <c r="A87" s="11" t="s">
        <v>638</v>
      </c>
      <c r="B87" s="11" t="s">
        <v>718</v>
      </c>
      <c r="C87" s="386" t="s">
        <v>543</v>
      </c>
      <c r="D87" t="s">
        <v>719</v>
      </c>
      <c r="E87" s="371">
        <v>0.8</v>
      </c>
      <c r="F87" s="370">
        <v>1</v>
      </c>
      <c r="G87">
        <v>0.19999999999999996</v>
      </c>
      <c r="H87">
        <v>0</v>
      </c>
      <c r="I87"/>
      <c r="J87" s="402">
        <v>1</v>
      </c>
      <c r="K87">
        <v>0</v>
      </c>
      <c r="L87"/>
      <c r="M87"/>
      <c r="O87"/>
    </row>
    <row r="88" spans="1:18" s="11" customFormat="1" x14ac:dyDescent="0.25">
      <c r="A88" s="11" t="s">
        <v>638</v>
      </c>
      <c r="B88" s="11" t="s">
        <v>720</v>
      </c>
      <c r="C88" s="386" t="s">
        <v>543</v>
      </c>
      <c r="D88" t="s">
        <v>721</v>
      </c>
      <c r="E88" s="371">
        <v>0.2</v>
      </c>
      <c r="F88" s="370">
        <v>1</v>
      </c>
      <c r="G88">
        <v>0.8</v>
      </c>
      <c r="H88">
        <v>0</v>
      </c>
      <c r="I88"/>
      <c r="J88" s="402">
        <v>1</v>
      </c>
      <c r="K88">
        <v>0</v>
      </c>
      <c r="L88"/>
      <c r="M88"/>
      <c r="O88"/>
    </row>
    <row r="89" spans="1:18" s="11" customFormat="1" x14ac:dyDescent="0.25">
      <c r="A89" s="11" t="s">
        <v>638</v>
      </c>
      <c r="B89" s="11" t="s">
        <v>722</v>
      </c>
      <c r="C89" s="386" t="s">
        <v>543</v>
      </c>
      <c r="D89" t="s">
        <v>723</v>
      </c>
      <c r="E89" s="371">
        <v>1.8</v>
      </c>
      <c r="F89" s="370">
        <v>1.8</v>
      </c>
      <c r="G89">
        <v>0</v>
      </c>
      <c r="H89">
        <v>0</v>
      </c>
      <c r="I89"/>
      <c r="J89" s="402">
        <v>1.8</v>
      </c>
      <c r="K89">
        <v>0</v>
      </c>
      <c r="L89"/>
      <c r="M89"/>
      <c r="O89"/>
    </row>
    <row r="90" spans="1:18" s="11" customFormat="1" x14ac:dyDescent="0.25">
      <c r="A90" s="11" t="s">
        <v>638</v>
      </c>
      <c r="B90" s="11" t="s">
        <v>724</v>
      </c>
      <c r="C90" s="386" t="s">
        <v>543</v>
      </c>
      <c r="D90" t="s">
        <v>725</v>
      </c>
      <c r="E90" s="371">
        <v>0.5</v>
      </c>
      <c r="F90" s="370">
        <v>1</v>
      </c>
      <c r="G90">
        <v>0.5</v>
      </c>
      <c r="H90">
        <v>0</v>
      </c>
      <c r="I90"/>
      <c r="J90" s="402">
        <v>1</v>
      </c>
      <c r="K90">
        <v>0</v>
      </c>
      <c r="L90"/>
      <c r="M90"/>
      <c r="O90"/>
    </row>
    <row r="91" spans="1:18" s="11" customFormat="1" x14ac:dyDescent="0.25">
      <c r="A91" s="11" t="s">
        <v>638</v>
      </c>
      <c r="B91" s="11" t="s">
        <v>726</v>
      </c>
      <c r="C91" s="386" t="s">
        <v>543</v>
      </c>
      <c r="D91" t="s">
        <v>727</v>
      </c>
      <c r="E91" s="371">
        <v>1.45</v>
      </c>
      <c r="F91" s="370" t="s">
        <v>691</v>
      </c>
      <c r="G91" t="s">
        <v>163</v>
      </c>
      <c r="H91">
        <v>0</v>
      </c>
      <c r="I91"/>
      <c r="J91" s="402" t="s">
        <v>691</v>
      </c>
      <c r="K91" t="s">
        <v>163</v>
      </c>
      <c r="L91"/>
      <c r="M91"/>
      <c r="O91"/>
    </row>
    <row r="92" spans="1:18" s="11" customFormat="1" x14ac:dyDescent="0.25">
      <c r="A92" s="11" t="s">
        <v>638</v>
      </c>
      <c r="B92" s="11" t="s">
        <v>728</v>
      </c>
      <c r="C92" s="386" t="s">
        <v>543</v>
      </c>
      <c r="D92" t="s">
        <v>729</v>
      </c>
      <c r="E92" s="371">
        <v>3.3</v>
      </c>
      <c r="F92" s="370">
        <v>3</v>
      </c>
      <c r="G92">
        <v>-0.29999999999999982</v>
      </c>
      <c r="H92">
        <v>0</v>
      </c>
      <c r="I92"/>
      <c r="J92" s="402">
        <v>3</v>
      </c>
      <c r="K92">
        <v>0</v>
      </c>
      <c r="L92"/>
      <c r="M92"/>
      <c r="O92"/>
    </row>
    <row r="93" spans="1:18" s="11" customFormat="1" x14ac:dyDescent="0.25">
      <c r="A93" s="11" t="s">
        <v>638</v>
      </c>
      <c r="B93" s="11" t="s">
        <v>730</v>
      </c>
      <c r="C93" s="386" t="s">
        <v>543</v>
      </c>
      <c r="D93" t="s">
        <v>731</v>
      </c>
      <c r="E93" s="371">
        <v>1.7</v>
      </c>
      <c r="F93" s="370">
        <v>2</v>
      </c>
      <c r="G93">
        <v>0.30000000000000004</v>
      </c>
      <c r="H93">
        <v>0</v>
      </c>
      <c r="I93"/>
      <c r="J93" s="402">
        <v>0</v>
      </c>
      <c r="K93">
        <v>-2</v>
      </c>
      <c r="L93" t="s">
        <v>674</v>
      </c>
      <c r="M93"/>
      <c r="O93"/>
    </row>
    <row r="94" spans="1:18" s="11" customFormat="1" x14ac:dyDescent="0.25">
      <c r="A94" s="11" t="s">
        <v>638</v>
      </c>
      <c r="B94" s="11" t="s">
        <v>732</v>
      </c>
      <c r="C94" s="386" t="s">
        <v>543</v>
      </c>
      <c r="D94" t="s">
        <v>733</v>
      </c>
      <c r="E94" s="371">
        <v>0.6</v>
      </c>
      <c r="F94" s="370">
        <v>0.7</v>
      </c>
      <c r="G94">
        <v>9.9999999999999978E-2</v>
      </c>
      <c r="H94">
        <v>0</v>
      </c>
      <c r="I94"/>
      <c r="J94" s="402">
        <v>0.7</v>
      </c>
      <c r="K94">
        <v>0</v>
      </c>
      <c r="L94"/>
      <c r="M94"/>
      <c r="O94"/>
    </row>
    <row r="95" spans="1:18" s="11" customFormat="1" x14ac:dyDescent="0.25">
      <c r="A95" s="11" t="s">
        <v>734</v>
      </c>
      <c r="B95" s="11" t="s">
        <v>735</v>
      </c>
      <c r="C95" s="386" t="s">
        <v>245</v>
      </c>
      <c r="D95" t="s">
        <v>736</v>
      </c>
      <c r="E95" s="371">
        <v>3.2</v>
      </c>
      <c r="F95" s="370" t="s">
        <v>737</v>
      </c>
      <c r="G95">
        <v>-3.2</v>
      </c>
      <c r="H95">
        <v>0</v>
      </c>
      <c r="I95"/>
      <c r="J95" s="402" t="s">
        <v>737</v>
      </c>
      <c r="K95" t="s">
        <v>163</v>
      </c>
      <c r="L95"/>
      <c r="M95"/>
      <c r="O95"/>
    </row>
    <row r="96" spans="1:18" s="11" customFormat="1" x14ac:dyDescent="0.25">
      <c r="A96" s="11" t="s">
        <v>734</v>
      </c>
      <c r="B96" s="11" t="s">
        <v>738</v>
      </c>
      <c r="C96" s="386" t="s">
        <v>245</v>
      </c>
      <c r="D96" t="s">
        <v>739</v>
      </c>
      <c r="E96" s="371">
        <v>0.25</v>
      </c>
      <c r="F96" s="370">
        <v>0</v>
      </c>
      <c r="G96">
        <v>-0.25</v>
      </c>
      <c r="H96">
        <v>0</v>
      </c>
      <c r="I96" t="s">
        <v>674</v>
      </c>
      <c r="J96" s="402">
        <v>0</v>
      </c>
      <c r="K96">
        <v>0</v>
      </c>
      <c r="L96" t="s">
        <v>674</v>
      </c>
      <c r="M96"/>
      <c r="O96"/>
    </row>
    <row r="97" spans="1:15" s="11" customFormat="1" x14ac:dyDescent="0.25">
      <c r="A97" s="11" t="s">
        <v>734</v>
      </c>
      <c r="B97" s="11" t="s">
        <v>740</v>
      </c>
      <c r="C97" s="386" t="s">
        <v>245</v>
      </c>
      <c r="D97" t="s">
        <v>741</v>
      </c>
      <c r="E97" s="371">
        <v>2.15</v>
      </c>
      <c r="F97" s="370">
        <v>2</v>
      </c>
      <c r="G97">
        <v>-0.14999999999999991</v>
      </c>
      <c r="H97">
        <v>0.4</v>
      </c>
      <c r="I97"/>
      <c r="J97" s="402">
        <v>2</v>
      </c>
      <c r="K97">
        <v>0</v>
      </c>
      <c r="L97"/>
      <c r="M97"/>
      <c r="O97"/>
    </row>
    <row r="98" spans="1:15" s="11" customFormat="1" x14ac:dyDescent="0.25">
      <c r="A98" s="11" t="s">
        <v>734</v>
      </c>
      <c r="B98" s="11" t="s">
        <v>742</v>
      </c>
      <c r="C98" s="386" t="s">
        <v>245</v>
      </c>
      <c r="D98" t="s">
        <v>743</v>
      </c>
      <c r="E98" s="371">
        <v>1.2</v>
      </c>
      <c r="F98" s="370">
        <v>0</v>
      </c>
      <c r="G98">
        <v>-1.2</v>
      </c>
      <c r="H98">
        <v>0</v>
      </c>
      <c r="I98" t="s">
        <v>674</v>
      </c>
      <c r="J98" s="402">
        <v>0</v>
      </c>
      <c r="K98">
        <v>0</v>
      </c>
      <c r="L98" t="s">
        <v>674</v>
      </c>
      <c r="M98"/>
      <c r="O98"/>
    </row>
    <row r="99" spans="1:15" s="11" customFormat="1" x14ac:dyDescent="0.25">
      <c r="A99" s="11" t="s">
        <v>734</v>
      </c>
      <c r="B99" s="11" t="s">
        <v>744</v>
      </c>
      <c r="C99" s="386" t="s">
        <v>245</v>
      </c>
      <c r="D99" t="s">
        <v>745</v>
      </c>
      <c r="E99" s="371">
        <v>0.9</v>
      </c>
      <c r="F99" s="370" t="s">
        <v>691</v>
      </c>
      <c r="G99" t="s">
        <v>163</v>
      </c>
      <c r="H99">
        <v>0</v>
      </c>
      <c r="I99"/>
      <c r="J99" s="402" t="s">
        <v>691</v>
      </c>
      <c r="K99" t="s">
        <v>163</v>
      </c>
      <c r="L99"/>
      <c r="M99"/>
      <c r="O99"/>
    </row>
    <row r="100" spans="1:15" s="11" customFormat="1" x14ac:dyDescent="0.25">
      <c r="A100" s="11" t="s">
        <v>734</v>
      </c>
      <c r="B100" s="11" t="s">
        <v>746</v>
      </c>
      <c r="C100" s="386" t="s">
        <v>245</v>
      </c>
      <c r="D100" t="s">
        <v>747</v>
      </c>
      <c r="E100" s="371">
        <v>0.6</v>
      </c>
      <c r="F100" s="370">
        <v>1</v>
      </c>
      <c r="G100">
        <v>0.4</v>
      </c>
      <c r="H100">
        <v>0</v>
      </c>
      <c r="I100"/>
      <c r="J100" s="402">
        <v>1</v>
      </c>
      <c r="K100">
        <v>0</v>
      </c>
      <c r="L100"/>
      <c r="M100"/>
      <c r="O100"/>
    </row>
    <row r="101" spans="1:15" s="11" customFormat="1" x14ac:dyDescent="0.25">
      <c r="A101" s="11" t="s">
        <v>734</v>
      </c>
      <c r="B101" s="11" t="s">
        <v>748</v>
      </c>
      <c r="C101" s="386" t="s">
        <v>245</v>
      </c>
      <c r="D101" t="s">
        <v>749</v>
      </c>
      <c r="E101" s="371">
        <v>1</v>
      </c>
      <c r="F101" s="370">
        <v>3</v>
      </c>
      <c r="G101">
        <v>2</v>
      </c>
      <c r="H101">
        <v>0</v>
      </c>
      <c r="I101"/>
      <c r="J101" s="402">
        <v>3.5</v>
      </c>
      <c r="K101">
        <v>0.5</v>
      </c>
      <c r="L101"/>
      <c r="M101"/>
      <c r="O101"/>
    </row>
    <row r="102" spans="1:15" s="11" customFormat="1" x14ac:dyDescent="0.25">
      <c r="A102" s="11" t="s">
        <v>734</v>
      </c>
      <c r="B102" s="11" t="s">
        <v>750</v>
      </c>
      <c r="C102" s="386" t="s">
        <v>245</v>
      </c>
      <c r="D102" t="s">
        <v>751</v>
      </c>
      <c r="E102" s="371">
        <v>1.2</v>
      </c>
      <c r="F102" s="370">
        <v>1.5</v>
      </c>
      <c r="G102">
        <v>0.30000000000000004</v>
      </c>
      <c r="H102">
        <v>0</v>
      </c>
      <c r="I102"/>
      <c r="J102" s="402">
        <v>1.5</v>
      </c>
      <c r="K102">
        <v>0</v>
      </c>
      <c r="L102"/>
      <c r="M102"/>
      <c r="O102"/>
    </row>
    <row r="103" spans="1:15" s="11" customFormat="1" x14ac:dyDescent="0.25">
      <c r="A103" s="11" t="s">
        <v>734</v>
      </c>
      <c r="B103" s="11" t="s">
        <v>752</v>
      </c>
      <c r="C103" s="386" t="s">
        <v>245</v>
      </c>
      <c r="D103" t="s">
        <v>753</v>
      </c>
      <c r="E103" s="371">
        <v>0.1</v>
      </c>
      <c r="F103" s="370">
        <v>0</v>
      </c>
      <c r="G103">
        <v>-0.1</v>
      </c>
      <c r="H103">
        <v>0</v>
      </c>
      <c r="I103"/>
      <c r="J103" s="402">
        <v>0</v>
      </c>
      <c r="K103">
        <v>0</v>
      </c>
      <c r="L103"/>
      <c r="M103"/>
      <c r="O103"/>
    </row>
    <row r="104" spans="1:15" s="11" customFormat="1" x14ac:dyDescent="0.25">
      <c r="A104" s="11" t="s">
        <v>734</v>
      </c>
      <c r="B104" s="11" t="s">
        <v>754</v>
      </c>
      <c r="C104" s="386" t="s">
        <v>245</v>
      </c>
      <c r="D104" t="s">
        <v>755</v>
      </c>
      <c r="E104" s="371">
        <v>3.2</v>
      </c>
      <c r="F104" s="370" t="s">
        <v>691</v>
      </c>
      <c r="G104" t="s">
        <v>163</v>
      </c>
      <c r="H104">
        <v>0</v>
      </c>
      <c r="I104"/>
      <c r="J104" s="402" t="s">
        <v>691</v>
      </c>
      <c r="K104" t="s">
        <v>163</v>
      </c>
      <c r="L104"/>
      <c r="M104"/>
      <c r="O104"/>
    </row>
    <row r="105" spans="1:15" s="11" customFormat="1" x14ac:dyDescent="0.25">
      <c r="A105" s="11" t="s">
        <v>734</v>
      </c>
      <c r="B105" s="11" t="s">
        <v>756</v>
      </c>
      <c r="C105" s="386" t="s">
        <v>245</v>
      </c>
      <c r="D105" t="s">
        <v>757</v>
      </c>
      <c r="E105" s="371">
        <v>0</v>
      </c>
      <c r="F105" s="370">
        <v>0</v>
      </c>
      <c r="G105">
        <v>0</v>
      </c>
      <c r="H105">
        <v>0</v>
      </c>
      <c r="I105"/>
      <c r="J105" s="402">
        <v>0</v>
      </c>
      <c r="K105">
        <v>0</v>
      </c>
      <c r="L105"/>
      <c r="M105"/>
      <c r="O105"/>
    </row>
    <row r="106" spans="1:15" s="11" customFormat="1" x14ac:dyDescent="0.25">
      <c r="A106" s="11" t="s">
        <v>734</v>
      </c>
      <c r="B106" s="11" t="s">
        <v>758</v>
      </c>
      <c r="C106" s="386" t="s">
        <v>245</v>
      </c>
      <c r="D106" t="s">
        <v>759</v>
      </c>
      <c r="E106" s="371">
        <v>0</v>
      </c>
      <c r="F106" s="370">
        <v>0</v>
      </c>
      <c r="G106">
        <v>0</v>
      </c>
      <c r="H106">
        <v>0</v>
      </c>
      <c r="I106"/>
      <c r="J106" s="402">
        <v>0</v>
      </c>
      <c r="K106">
        <v>0</v>
      </c>
      <c r="L106"/>
      <c r="M106"/>
      <c r="O106"/>
    </row>
    <row r="107" spans="1:15" s="11" customFormat="1" x14ac:dyDescent="0.25">
      <c r="A107" s="11" t="s">
        <v>734</v>
      </c>
      <c r="B107" s="11" t="s">
        <v>760</v>
      </c>
      <c r="C107" s="386" t="s">
        <v>245</v>
      </c>
      <c r="D107" t="s">
        <v>761</v>
      </c>
      <c r="E107" s="371">
        <v>2</v>
      </c>
      <c r="F107" s="370">
        <v>0</v>
      </c>
      <c r="G107">
        <v>-2</v>
      </c>
      <c r="H107">
        <v>0</v>
      </c>
      <c r="I107"/>
      <c r="J107" s="402">
        <v>0</v>
      </c>
      <c r="K107">
        <v>0</v>
      </c>
      <c r="L107"/>
      <c r="M107"/>
      <c r="O107"/>
    </row>
    <row r="108" spans="1:15" s="11" customFormat="1" x14ac:dyDescent="0.25">
      <c r="A108" s="11" t="s">
        <v>734</v>
      </c>
      <c r="B108" s="11" t="s">
        <v>762</v>
      </c>
      <c r="C108" s="386" t="s">
        <v>245</v>
      </c>
      <c r="D108" t="s">
        <v>763</v>
      </c>
      <c r="E108" s="371">
        <v>1</v>
      </c>
      <c r="F108" s="370">
        <v>1</v>
      </c>
      <c r="G108">
        <v>0</v>
      </c>
      <c r="H108">
        <v>0</v>
      </c>
      <c r="I108"/>
      <c r="J108" s="402">
        <v>1</v>
      </c>
      <c r="K108">
        <v>0</v>
      </c>
      <c r="L108"/>
      <c r="M108"/>
      <c r="O108"/>
    </row>
    <row r="109" spans="1:15" s="11" customFormat="1" x14ac:dyDescent="0.25">
      <c r="A109" s="11" t="s">
        <v>734</v>
      </c>
      <c r="B109" s="11" t="s">
        <v>764</v>
      </c>
      <c r="C109" s="386" t="s">
        <v>245</v>
      </c>
      <c r="D109" t="s">
        <v>765</v>
      </c>
      <c r="E109" s="371">
        <v>2.2000000000000002</v>
      </c>
      <c r="F109" s="370">
        <v>3</v>
      </c>
      <c r="G109">
        <v>0.79999999999999982</v>
      </c>
      <c r="H109">
        <v>0</v>
      </c>
      <c r="I109"/>
      <c r="J109" s="402">
        <v>3</v>
      </c>
      <c r="K109">
        <v>0</v>
      </c>
      <c r="L109"/>
      <c r="M109"/>
      <c r="O109"/>
    </row>
    <row r="110" spans="1:15" s="11" customFormat="1" x14ac:dyDescent="0.25">
      <c r="A110" s="11" t="s">
        <v>734</v>
      </c>
      <c r="B110" s="11" t="s">
        <v>766</v>
      </c>
      <c r="C110" s="386" t="s">
        <v>245</v>
      </c>
      <c r="D110" t="s">
        <v>767</v>
      </c>
      <c r="E110" s="371">
        <v>1.8</v>
      </c>
      <c r="F110" s="370">
        <v>3</v>
      </c>
      <c r="G110">
        <v>1.2</v>
      </c>
      <c r="H110">
        <v>0</v>
      </c>
      <c r="I110"/>
      <c r="J110" s="402">
        <v>3</v>
      </c>
      <c r="K110">
        <v>0</v>
      </c>
      <c r="L110"/>
      <c r="M110"/>
      <c r="O110"/>
    </row>
    <row r="111" spans="1:15" s="11" customFormat="1" x14ac:dyDescent="0.25">
      <c r="A111" s="11" t="s">
        <v>734</v>
      </c>
      <c r="B111" s="11" t="s">
        <v>768</v>
      </c>
      <c r="C111" s="386" t="s">
        <v>245</v>
      </c>
      <c r="D111" t="s">
        <v>769</v>
      </c>
      <c r="E111" s="371">
        <v>1</v>
      </c>
      <c r="F111" s="370">
        <v>1</v>
      </c>
      <c r="G111">
        <v>0</v>
      </c>
      <c r="H111">
        <v>0</v>
      </c>
      <c r="I111"/>
      <c r="J111" s="402">
        <v>1</v>
      </c>
      <c r="K111">
        <v>0</v>
      </c>
      <c r="L111"/>
      <c r="M111"/>
      <c r="O111"/>
    </row>
    <row r="112" spans="1:15" s="11" customFormat="1" x14ac:dyDescent="0.25">
      <c r="A112" s="11" t="s">
        <v>734</v>
      </c>
      <c r="B112" s="11" t="s">
        <v>770</v>
      </c>
      <c r="C112" s="386" t="s">
        <v>245</v>
      </c>
      <c r="D112" t="s">
        <v>771</v>
      </c>
      <c r="E112" s="371">
        <v>2.6</v>
      </c>
      <c r="F112" s="370">
        <v>1.3</v>
      </c>
      <c r="G112">
        <v>-1.3</v>
      </c>
      <c r="H112">
        <v>0</v>
      </c>
      <c r="I112"/>
      <c r="J112" s="402">
        <v>1.3</v>
      </c>
      <c r="K112">
        <v>0</v>
      </c>
      <c r="L112"/>
      <c r="M112"/>
      <c r="O112"/>
    </row>
    <row r="113" spans="1:15" s="11" customFormat="1" x14ac:dyDescent="0.25">
      <c r="A113" s="11" t="s">
        <v>734</v>
      </c>
      <c r="B113" s="11" t="s">
        <v>772</v>
      </c>
      <c r="C113" s="386" t="s">
        <v>245</v>
      </c>
      <c r="D113" t="s">
        <v>773</v>
      </c>
      <c r="E113" s="371" t="s">
        <v>163</v>
      </c>
      <c r="F113" s="370">
        <v>4</v>
      </c>
      <c r="G113" t="s">
        <v>774</v>
      </c>
      <c r="H113">
        <v>0</v>
      </c>
      <c r="I113"/>
      <c r="J113" s="402">
        <v>3</v>
      </c>
      <c r="K113">
        <v>-1</v>
      </c>
      <c r="L113"/>
      <c r="M113"/>
      <c r="O113"/>
    </row>
    <row r="114" spans="1:15" s="11" customFormat="1" x14ac:dyDescent="0.25">
      <c r="A114" s="11" t="s">
        <v>734</v>
      </c>
      <c r="B114" s="11" t="s">
        <v>775</v>
      </c>
      <c r="C114" s="386" t="s">
        <v>245</v>
      </c>
      <c r="D114" t="s">
        <v>776</v>
      </c>
      <c r="E114" s="371">
        <v>2</v>
      </c>
      <c r="F114" s="370">
        <v>2</v>
      </c>
      <c r="G114">
        <v>0</v>
      </c>
      <c r="H114">
        <v>0</v>
      </c>
      <c r="I114"/>
      <c r="J114" s="402">
        <v>2</v>
      </c>
      <c r="K114">
        <v>0</v>
      </c>
      <c r="L114"/>
      <c r="M114"/>
      <c r="O114"/>
    </row>
    <row r="115" spans="1:15" s="11" customFormat="1" x14ac:dyDescent="0.25">
      <c r="A115" s="11" t="s">
        <v>734</v>
      </c>
      <c r="B115" s="11" t="s">
        <v>777</v>
      </c>
      <c r="C115" s="386" t="s">
        <v>245</v>
      </c>
      <c r="D115" t="s">
        <v>778</v>
      </c>
      <c r="E115" s="371">
        <v>1.6</v>
      </c>
      <c r="F115" s="370">
        <v>9</v>
      </c>
      <c r="G115">
        <v>7.4</v>
      </c>
      <c r="H115">
        <v>0</v>
      </c>
      <c r="I115"/>
      <c r="J115" s="402">
        <v>9.5</v>
      </c>
      <c r="K115">
        <v>0.5</v>
      </c>
      <c r="L115"/>
      <c r="M115"/>
      <c r="O115"/>
    </row>
    <row r="116" spans="1:15" s="11" customFormat="1" x14ac:dyDescent="0.25">
      <c r="A116" s="11" t="s">
        <v>734</v>
      </c>
      <c r="B116" s="11" t="s">
        <v>779</v>
      </c>
      <c r="C116" s="386" t="s">
        <v>245</v>
      </c>
      <c r="D116" t="s">
        <v>780</v>
      </c>
      <c r="E116" s="371">
        <v>1</v>
      </c>
      <c r="F116" s="370">
        <v>1</v>
      </c>
      <c r="G116">
        <v>0</v>
      </c>
      <c r="H116">
        <v>0</v>
      </c>
      <c r="I116"/>
      <c r="J116" s="402">
        <v>1</v>
      </c>
      <c r="K116">
        <v>0</v>
      </c>
      <c r="L116"/>
      <c r="M116"/>
      <c r="O116"/>
    </row>
    <row r="117" spans="1:15" s="11" customFormat="1" x14ac:dyDescent="0.25">
      <c r="A117" s="11" t="s">
        <v>734</v>
      </c>
      <c r="B117" s="11" t="s">
        <v>781</v>
      </c>
      <c r="C117" s="386" t="s">
        <v>245</v>
      </c>
      <c r="D117" t="s">
        <v>782</v>
      </c>
      <c r="E117" s="371">
        <v>2</v>
      </c>
      <c r="F117" s="370">
        <v>2</v>
      </c>
      <c r="G117">
        <v>0</v>
      </c>
      <c r="H117">
        <v>1</v>
      </c>
      <c r="I117"/>
      <c r="J117" s="402">
        <v>2</v>
      </c>
      <c r="K117">
        <v>0</v>
      </c>
      <c r="L117"/>
      <c r="M117"/>
      <c r="O117"/>
    </row>
    <row r="118" spans="1:15" s="11" customFormat="1" x14ac:dyDescent="0.25">
      <c r="A118" s="11" t="s">
        <v>734</v>
      </c>
      <c r="B118" s="11" t="s">
        <v>783</v>
      </c>
      <c r="C118" s="386" t="s">
        <v>245</v>
      </c>
      <c r="D118" t="s">
        <v>784</v>
      </c>
      <c r="E118" s="371">
        <v>0.25</v>
      </c>
      <c r="F118" s="370">
        <v>0</v>
      </c>
      <c r="G118">
        <v>-0.25</v>
      </c>
      <c r="H118">
        <v>0</v>
      </c>
      <c r="I118" t="s">
        <v>674</v>
      </c>
      <c r="J118" s="402">
        <v>0</v>
      </c>
      <c r="K118">
        <v>0</v>
      </c>
      <c r="L118" t="s">
        <v>674</v>
      </c>
      <c r="M118"/>
      <c r="O118"/>
    </row>
    <row r="119" spans="1:15" s="11" customFormat="1" x14ac:dyDescent="0.25">
      <c r="A119" s="11" t="s">
        <v>734</v>
      </c>
      <c r="B119" s="11" t="s">
        <v>785</v>
      </c>
      <c r="C119" s="386" t="s">
        <v>245</v>
      </c>
      <c r="D119" t="s">
        <v>786</v>
      </c>
      <c r="E119" s="371">
        <v>0</v>
      </c>
      <c r="F119" s="370">
        <v>0</v>
      </c>
      <c r="G119">
        <v>0</v>
      </c>
      <c r="H119">
        <v>0</v>
      </c>
      <c r="I119"/>
      <c r="J119" s="402">
        <v>0</v>
      </c>
      <c r="K119">
        <v>0</v>
      </c>
      <c r="L119"/>
      <c r="M119"/>
      <c r="O119"/>
    </row>
    <row r="120" spans="1:15" s="11" customFormat="1" x14ac:dyDescent="0.25">
      <c r="A120" s="11" t="s">
        <v>734</v>
      </c>
      <c r="B120" s="11" t="s">
        <v>787</v>
      </c>
      <c r="C120" s="386" t="s">
        <v>245</v>
      </c>
      <c r="D120" t="s">
        <v>788</v>
      </c>
      <c r="E120" s="371">
        <v>0.35</v>
      </c>
      <c r="F120" s="370">
        <v>0</v>
      </c>
      <c r="G120">
        <v>-0.35</v>
      </c>
      <c r="H120">
        <v>0</v>
      </c>
      <c r="I120" t="s">
        <v>674</v>
      </c>
      <c r="J120" s="402">
        <v>0</v>
      </c>
      <c r="K120">
        <v>0</v>
      </c>
      <c r="L120" t="s">
        <v>674</v>
      </c>
      <c r="M120"/>
      <c r="O120"/>
    </row>
    <row r="121" spans="1:15" s="11" customFormat="1" x14ac:dyDescent="0.25">
      <c r="A121" s="11" t="s">
        <v>734</v>
      </c>
      <c r="B121" s="11" t="s">
        <v>789</v>
      </c>
      <c r="C121" s="386" t="s">
        <v>245</v>
      </c>
      <c r="D121" t="s">
        <v>790</v>
      </c>
      <c r="E121" s="371">
        <v>2.5</v>
      </c>
      <c r="F121" s="370">
        <v>2</v>
      </c>
      <c r="G121">
        <v>-0.5</v>
      </c>
      <c r="H121">
        <v>0</v>
      </c>
      <c r="I121"/>
      <c r="J121" s="402">
        <v>2</v>
      </c>
      <c r="K121">
        <v>0</v>
      </c>
      <c r="L121"/>
      <c r="M121"/>
      <c r="O121"/>
    </row>
    <row r="122" spans="1:15" s="11" customFormat="1" x14ac:dyDescent="0.25">
      <c r="A122" s="11" t="s">
        <v>734</v>
      </c>
      <c r="B122" s="11" t="s">
        <v>791</v>
      </c>
      <c r="C122" s="386" t="s">
        <v>245</v>
      </c>
      <c r="D122" t="s">
        <v>792</v>
      </c>
      <c r="E122" s="371">
        <v>2</v>
      </c>
      <c r="F122" s="370">
        <v>2</v>
      </c>
      <c r="G122">
        <v>0</v>
      </c>
      <c r="H122">
        <v>0</v>
      </c>
      <c r="I122"/>
      <c r="J122" s="402">
        <v>2</v>
      </c>
      <c r="K122">
        <v>0</v>
      </c>
      <c r="L122"/>
      <c r="M122"/>
      <c r="O122"/>
    </row>
    <row r="123" spans="1:15" s="11" customFormat="1" x14ac:dyDescent="0.25">
      <c r="A123" s="11" t="s">
        <v>734</v>
      </c>
      <c r="B123" s="11" t="s">
        <v>793</v>
      </c>
      <c r="C123" s="386" t="s">
        <v>245</v>
      </c>
      <c r="D123" t="s">
        <v>794</v>
      </c>
      <c r="E123" s="371">
        <v>2.6</v>
      </c>
      <c r="F123" s="370">
        <v>1.8</v>
      </c>
      <c r="G123">
        <v>-0.8</v>
      </c>
      <c r="H123">
        <v>1</v>
      </c>
      <c r="I123"/>
      <c r="J123" s="402">
        <v>1.8</v>
      </c>
      <c r="K123">
        <v>0</v>
      </c>
      <c r="L123"/>
      <c r="M123"/>
      <c r="O123"/>
    </row>
    <row r="124" spans="1:15" s="11" customFormat="1" x14ac:dyDescent="0.25">
      <c r="A124" s="11" t="s">
        <v>734</v>
      </c>
      <c r="B124" s="11" t="s">
        <v>795</v>
      </c>
      <c r="C124" s="386" t="s">
        <v>245</v>
      </c>
      <c r="D124" t="s">
        <v>796</v>
      </c>
      <c r="E124" s="371">
        <v>1</v>
      </c>
      <c r="F124" s="370" t="s">
        <v>691</v>
      </c>
      <c r="G124" t="s">
        <v>163</v>
      </c>
      <c r="H124">
        <v>0</v>
      </c>
      <c r="I124"/>
      <c r="J124" s="402" t="s">
        <v>691</v>
      </c>
      <c r="K124" t="s">
        <v>163</v>
      </c>
      <c r="L124"/>
      <c r="M124"/>
      <c r="O124"/>
    </row>
    <row r="125" spans="1:15" s="11" customFormat="1" x14ac:dyDescent="0.25">
      <c r="A125" s="11" t="s">
        <v>734</v>
      </c>
      <c r="B125" s="11" t="s">
        <v>797</v>
      </c>
      <c r="C125" s="386" t="s">
        <v>245</v>
      </c>
      <c r="D125" t="s">
        <v>798</v>
      </c>
      <c r="E125" s="371">
        <v>1</v>
      </c>
      <c r="F125" s="370">
        <v>1</v>
      </c>
      <c r="G125">
        <v>0</v>
      </c>
      <c r="H125">
        <v>0</v>
      </c>
      <c r="I125"/>
      <c r="J125" s="402">
        <v>1</v>
      </c>
      <c r="K125">
        <v>0</v>
      </c>
      <c r="L125"/>
      <c r="M125"/>
      <c r="O125"/>
    </row>
    <row r="126" spans="1:15" s="11" customFormat="1" x14ac:dyDescent="0.25">
      <c r="A126" s="11" t="s">
        <v>734</v>
      </c>
      <c r="B126" s="11" t="s">
        <v>799</v>
      </c>
      <c r="C126" s="386" t="s">
        <v>245</v>
      </c>
      <c r="D126" t="s">
        <v>800</v>
      </c>
      <c r="E126" s="371">
        <v>2</v>
      </c>
      <c r="F126" s="370">
        <v>5.7</v>
      </c>
      <c r="G126">
        <v>3.7</v>
      </c>
      <c r="H126">
        <v>0</v>
      </c>
      <c r="I126"/>
      <c r="J126" s="402">
        <v>4.7</v>
      </c>
      <c r="K126">
        <v>-1</v>
      </c>
      <c r="L126"/>
      <c r="M126"/>
      <c r="O126"/>
    </row>
    <row r="127" spans="1:15" s="11" customFormat="1" x14ac:dyDescent="0.25">
      <c r="A127" s="11" t="s">
        <v>734</v>
      </c>
      <c r="B127" s="11" t="s">
        <v>801</v>
      </c>
      <c r="C127" s="386" t="s">
        <v>245</v>
      </c>
      <c r="D127" t="s">
        <v>802</v>
      </c>
      <c r="E127" s="371">
        <v>1</v>
      </c>
      <c r="F127" s="370">
        <v>0</v>
      </c>
      <c r="G127">
        <v>-1</v>
      </c>
      <c r="H127">
        <v>0</v>
      </c>
      <c r="I127"/>
      <c r="J127" s="402">
        <v>0</v>
      </c>
      <c r="K127">
        <v>0</v>
      </c>
      <c r="L127"/>
      <c r="M127"/>
      <c r="O127"/>
    </row>
    <row r="128" spans="1:15" s="11" customFormat="1" x14ac:dyDescent="0.25">
      <c r="A128" s="11" t="s">
        <v>734</v>
      </c>
      <c r="B128" s="11" t="s">
        <v>803</v>
      </c>
      <c r="C128" s="386" t="s">
        <v>245</v>
      </c>
      <c r="D128" t="s">
        <v>804</v>
      </c>
      <c r="E128" s="371">
        <v>1</v>
      </c>
      <c r="F128" s="370" t="s">
        <v>691</v>
      </c>
      <c r="G128" t="s">
        <v>163</v>
      </c>
      <c r="H128">
        <v>0</v>
      </c>
      <c r="I128"/>
      <c r="J128" s="402" t="s">
        <v>691</v>
      </c>
      <c r="K128" t="s">
        <v>163</v>
      </c>
      <c r="L128"/>
      <c r="M128"/>
      <c r="O128"/>
    </row>
    <row r="129" spans="1:15" s="11" customFormat="1" x14ac:dyDescent="0.25">
      <c r="A129" s="11" t="s">
        <v>734</v>
      </c>
      <c r="B129" s="11" t="s">
        <v>805</v>
      </c>
      <c r="C129" s="386" t="s">
        <v>245</v>
      </c>
      <c r="D129" t="s">
        <v>806</v>
      </c>
      <c r="E129" s="371">
        <v>2</v>
      </c>
      <c r="F129" s="370">
        <v>2</v>
      </c>
      <c r="G129">
        <v>0</v>
      </c>
      <c r="H129">
        <v>1</v>
      </c>
      <c r="I129"/>
      <c r="J129" s="402">
        <v>2</v>
      </c>
      <c r="K129">
        <v>0</v>
      </c>
      <c r="L129"/>
      <c r="M129"/>
      <c r="O129"/>
    </row>
    <row r="130" spans="1:15" s="11" customFormat="1" x14ac:dyDescent="0.25">
      <c r="A130" s="11" t="s">
        <v>734</v>
      </c>
      <c r="B130" s="11" t="s">
        <v>807</v>
      </c>
      <c r="C130" s="386" t="s">
        <v>245</v>
      </c>
      <c r="D130" t="s">
        <v>808</v>
      </c>
      <c r="E130" s="371">
        <v>2.6</v>
      </c>
      <c r="F130" s="370">
        <v>2</v>
      </c>
      <c r="G130">
        <v>-0.60000000000000009</v>
      </c>
      <c r="H130">
        <v>0</v>
      </c>
      <c r="I130"/>
      <c r="J130" s="402">
        <v>2</v>
      </c>
      <c r="K130">
        <v>0</v>
      </c>
      <c r="L130"/>
      <c r="M130"/>
      <c r="O130"/>
    </row>
    <row r="131" spans="1:15" s="11" customFormat="1" x14ac:dyDescent="0.25">
      <c r="A131" s="11" t="s">
        <v>734</v>
      </c>
      <c r="B131" s="11" t="s">
        <v>809</v>
      </c>
      <c r="C131" s="386" t="s">
        <v>245</v>
      </c>
      <c r="D131" t="s">
        <v>810</v>
      </c>
      <c r="E131" s="371">
        <v>2</v>
      </c>
      <c r="F131" s="370">
        <v>2</v>
      </c>
      <c r="G131">
        <v>0</v>
      </c>
      <c r="H131">
        <v>0</v>
      </c>
      <c r="I131"/>
      <c r="J131" s="402">
        <v>2</v>
      </c>
      <c r="K131">
        <v>0</v>
      </c>
      <c r="L131"/>
      <c r="M131"/>
      <c r="O131"/>
    </row>
    <row r="132" spans="1:15" s="11" customFormat="1" x14ac:dyDescent="0.25">
      <c r="A132" s="11" t="s">
        <v>734</v>
      </c>
      <c r="B132" s="11" t="s">
        <v>811</v>
      </c>
      <c r="C132" s="386" t="s">
        <v>245</v>
      </c>
      <c r="D132" t="s">
        <v>812</v>
      </c>
      <c r="E132" s="371">
        <v>0.25</v>
      </c>
      <c r="F132" s="370">
        <v>0</v>
      </c>
      <c r="G132">
        <v>-0.25</v>
      </c>
      <c r="H132">
        <v>0</v>
      </c>
      <c r="I132" t="s">
        <v>674</v>
      </c>
      <c r="J132" s="402">
        <v>0</v>
      </c>
      <c r="K132">
        <v>0</v>
      </c>
      <c r="L132" t="s">
        <v>674</v>
      </c>
      <c r="M132"/>
      <c r="O132"/>
    </row>
    <row r="133" spans="1:15" s="11" customFormat="1" x14ac:dyDescent="0.25">
      <c r="A133" s="11" t="s">
        <v>734</v>
      </c>
      <c r="B133" s="11" t="s">
        <v>813</v>
      </c>
      <c r="C133" s="386" t="s">
        <v>245</v>
      </c>
      <c r="D133" t="s">
        <v>814</v>
      </c>
      <c r="E133" s="371">
        <v>2.1</v>
      </c>
      <c r="F133" s="370" t="s">
        <v>691</v>
      </c>
      <c r="G133" t="s">
        <v>163</v>
      </c>
      <c r="H133">
        <v>0</v>
      </c>
      <c r="I133"/>
      <c r="J133" s="402" t="s">
        <v>691</v>
      </c>
      <c r="K133" t="s">
        <v>163</v>
      </c>
      <c r="L133"/>
      <c r="M133"/>
      <c r="O133"/>
    </row>
    <row r="134" spans="1:15" s="11" customFormat="1" x14ac:dyDescent="0.25">
      <c r="A134" s="11" t="s">
        <v>734</v>
      </c>
      <c r="B134" s="11" t="s">
        <v>815</v>
      </c>
      <c r="C134" s="386" t="s">
        <v>245</v>
      </c>
      <c r="D134" t="s">
        <v>816</v>
      </c>
      <c r="E134" s="371">
        <v>2.5</v>
      </c>
      <c r="F134" s="370" t="s">
        <v>817</v>
      </c>
      <c r="G134">
        <v>-2.5</v>
      </c>
      <c r="H134">
        <v>0</v>
      </c>
      <c r="I134"/>
      <c r="J134" s="402" t="s">
        <v>817</v>
      </c>
      <c r="K134" t="s">
        <v>163</v>
      </c>
      <c r="L134"/>
      <c r="M134"/>
      <c r="O134"/>
    </row>
    <row r="135" spans="1:15" s="11" customFormat="1" x14ac:dyDescent="0.25">
      <c r="A135" s="11" t="s">
        <v>734</v>
      </c>
      <c r="B135" s="11" t="s">
        <v>818</v>
      </c>
      <c r="C135" s="386" t="s">
        <v>245</v>
      </c>
      <c r="D135" t="s">
        <v>819</v>
      </c>
      <c r="E135" s="371">
        <v>0.25</v>
      </c>
      <c r="F135" s="370">
        <v>0.25</v>
      </c>
      <c r="G135">
        <v>0</v>
      </c>
      <c r="H135">
        <v>0</v>
      </c>
      <c r="I135"/>
      <c r="J135" s="402">
        <v>0.25</v>
      </c>
      <c r="K135">
        <v>0</v>
      </c>
      <c r="L135"/>
      <c r="M135"/>
      <c r="O135"/>
    </row>
    <row r="136" spans="1:15" s="11" customFormat="1" x14ac:dyDescent="0.25">
      <c r="A136" s="11" t="s">
        <v>734</v>
      </c>
      <c r="B136" s="11" t="s">
        <v>820</v>
      </c>
      <c r="C136" s="386" t="s">
        <v>245</v>
      </c>
      <c r="D136" t="s">
        <v>821</v>
      </c>
      <c r="E136" s="371">
        <v>1.9</v>
      </c>
      <c r="F136" s="370">
        <v>1.3</v>
      </c>
      <c r="G136">
        <v>-0.59999999999999987</v>
      </c>
      <c r="H136">
        <v>0</v>
      </c>
      <c r="I136"/>
      <c r="J136" s="402">
        <v>1.3</v>
      </c>
      <c r="K136">
        <v>0</v>
      </c>
      <c r="L136"/>
      <c r="M136"/>
      <c r="O136"/>
    </row>
    <row r="137" spans="1:15" s="11" customFormat="1" x14ac:dyDescent="0.25">
      <c r="A137" s="11" t="s">
        <v>734</v>
      </c>
      <c r="B137" s="11" t="s">
        <v>822</v>
      </c>
      <c r="C137" s="386" t="s">
        <v>245</v>
      </c>
      <c r="D137" t="s">
        <v>823</v>
      </c>
      <c r="E137" s="371">
        <v>0.01</v>
      </c>
      <c r="F137" s="370">
        <v>0.01</v>
      </c>
      <c r="G137">
        <v>0</v>
      </c>
      <c r="H137">
        <v>0</v>
      </c>
      <c r="I137"/>
      <c r="J137" s="402">
        <v>0.01</v>
      </c>
      <c r="K137">
        <v>0</v>
      </c>
      <c r="L137"/>
      <c r="M137"/>
      <c r="O137"/>
    </row>
    <row r="138" spans="1:15" s="11" customFormat="1" x14ac:dyDescent="0.25">
      <c r="A138" s="11" t="s">
        <v>734</v>
      </c>
      <c r="B138" s="11" t="s">
        <v>824</v>
      </c>
      <c r="C138" s="386" t="s">
        <v>245</v>
      </c>
      <c r="D138" t="s">
        <v>825</v>
      </c>
      <c r="E138" s="371">
        <v>1</v>
      </c>
      <c r="F138" s="370">
        <v>0</v>
      </c>
      <c r="G138">
        <v>-1</v>
      </c>
      <c r="H138">
        <v>0</v>
      </c>
      <c r="I138"/>
      <c r="J138" s="402">
        <v>0</v>
      </c>
      <c r="K138">
        <v>0</v>
      </c>
      <c r="L138"/>
      <c r="M138"/>
      <c r="O138"/>
    </row>
    <row r="139" spans="1:15" s="11" customFormat="1" x14ac:dyDescent="0.25">
      <c r="A139" s="11" t="s">
        <v>734</v>
      </c>
      <c r="B139" s="11" t="s">
        <v>826</v>
      </c>
      <c r="C139" s="386" t="s">
        <v>245</v>
      </c>
      <c r="D139" t="s">
        <v>827</v>
      </c>
      <c r="E139" s="371">
        <v>0.25</v>
      </c>
      <c r="F139" s="370">
        <v>0</v>
      </c>
      <c r="G139">
        <v>-0.25</v>
      </c>
      <c r="H139">
        <v>0</v>
      </c>
      <c r="I139" t="s">
        <v>674</v>
      </c>
      <c r="J139" s="402">
        <v>0</v>
      </c>
      <c r="K139">
        <v>0</v>
      </c>
      <c r="L139" t="s">
        <v>674</v>
      </c>
      <c r="M139"/>
      <c r="O139"/>
    </row>
    <row r="140" spans="1:15" s="11" customFormat="1" x14ac:dyDescent="0.25">
      <c r="A140" s="11" t="s">
        <v>734</v>
      </c>
      <c r="B140" s="11" t="s">
        <v>828</v>
      </c>
      <c r="C140" s="386" t="s">
        <v>245</v>
      </c>
      <c r="D140" t="s">
        <v>829</v>
      </c>
      <c r="E140" s="371">
        <v>0.5</v>
      </c>
      <c r="F140" s="370">
        <v>0</v>
      </c>
      <c r="G140">
        <v>-0.5</v>
      </c>
      <c r="H140">
        <v>0</v>
      </c>
      <c r="I140" t="s">
        <v>674</v>
      </c>
      <c r="J140" s="402">
        <v>0</v>
      </c>
      <c r="K140">
        <v>0</v>
      </c>
      <c r="L140" t="s">
        <v>674</v>
      </c>
      <c r="M140"/>
      <c r="O140"/>
    </row>
    <row r="141" spans="1:15" s="11" customFormat="1" x14ac:dyDescent="0.25">
      <c r="A141" s="11" t="s">
        <v>734</v>
      </c>
      <c r="B141" s="11" t="s">
        <v>830</v>
      </c>
      <c r="C141" s="386" t="s">
        <v>245</v>
      </c>
      <c r="D141" t="s">
        <v>831</v>
      </c>
      <c r="E141" s="371">
        <v>0.25</v>
      </c>
      <c r="F141" s="370">
        <v>0</v>
      </c>
      <c r="G141">
        <v>-0.25</v>
      </c>
      <c r="H141">
        <v>0</v>
      </c>
      <c r="I141" t="s">
        <v>674</v>
      </c>
      <c r="J141" s="402">
        <v>0</v>
      </c>
      <c r="K141">
        <v>0</v>
      </c>
      <c r="L141" t="s">
        <v>674</v>
      </c>
      <c r="M141"/>
      <c r="O141"/>
    </row>
    <row r="142" spans="1:15" s="11" customFormat="1" x14ac:dyDescent="0.25">
      <c r="A142" s="11" t="s">
        <v>734</v>
      </c>
      <c r="B142" s="11" t="s">
        <v>832</v>
      </c>
      <c r="C142" s="386" t="s">
        <v>245</v>
      </c>
      <c r="D142" t="s">
        <v>833</v>
      </c>
      <c r="E142" s="371">
        <v>2</v>
      </c>
      <c r="F142" s="370">
        <v>0</v>
      </c>
      <c r="G142">
        <v>-2</v>
      </c>
      <c r="H142">
        <v>0</v>
      </c>
      <c r="I142" t="s">
        <v>674</v>
      </c>
      <c r="J142" s="402">
        <v>0</v>
      </c>
      <c r="K142">
        <v>0</v>
      </c>
      <c r="L142" t="s">
        <v>674</v>
      </c>
      <c r="M142"/>
      <c r="O142"/>
    </row>
    <row r="143" spans="1:15" s="11" customFormat="1" x14ac:dyDescent="0.25">
      <c r="A143" s="11" t="s">
        <v>734</v>
      </c>
      <c r="B143" s="11" t="s">
        <v>834</v>
      </c>
      <c r="C143" s="386" t="s">
        <v>245</v>
      </c>
      <c r="D143" t="s">
        <v>835</v>
      </c>
      <c r="E143" s="371">
        <v>1</v>
      </c>
      <c r="F143" s="370" t="s">
        <v>691</v>
      </c>
      <c r="G143" t="s">
        <v>163</v>
      </c>
      <c r="H143">
        <v>0</v>
      </c>
      <c r="I143"/>
      <c r="J143" s="402" t="s">
        <v>691</v>
      </c>
      <c r="K143" t="s">
        <v>163</v>
      </c>
      <c r="L143"/>
      <c r="M143"/>
      <c r="O143"/>
    </row>
    <row r="144" spans="1:15" s="11" customFormat="1" x14ac:dyDescent="0.25">
      <c r="A144" s="11" t="s">
        <v>734</v>
      </c>
      <c r="B144" s="11" t="s">
        <v>836</v>
      </c>
      <c r="C144" s="386" t="s">
        <v>245</v>
      </c>
      <c r="D144" t="s">
        <v>837</v>
      </c>
      <c r="E144" s="371">
        <v>0.35</v>
      </c>
      <c r="F144" s="370">
        <v>0</v>
      </c>
      <c r="G144">
        <v>-0.35</v>
      </c>
      <c r="H144">
        <v>0</v>
      </c>
      <c r="I144" t="s">
        <v>674</v>
      </c>
      <c r="J144" s="402">
        <v>0</v>
      </c>
      <c r="K144">
        <v>0</v>
      </c>
      <c r="L144" t="s">
        <v>674</v>
      </c>
      <c r="M144"/>
      <c r="O144"/>
    </row>
    <row r="145" spans="1:15" s="11" customFormat="1" x14ac:dyDescent="0.25">
      <c r="A145" s="11" t="s">
        <v>734</v>
      </c>
      <c r="B145" s="11" t="s">
        <v>838</v>
      </c>
      <c r="C145" s="386" t="s">
        <v>245</v>
      </c>
      <c r="D145" t="s">
        <v>839</v>
      </c>
      <c r="E145" s="371" t="s">
        <v>163</v>
      </c>
      <c r="F145" s="370">
        <v>2</v>
      </c>
      <c r="G145" t="s">
        <v>774</v>
      </c>
      <c r="H145">
        <v>0</v>
      </c>
      <c r="I145"/>
      <c r="J145" s="402">
        <v>2</v>
      </c>
      <c r="K145">
        <v>0</v>
      </c>
      <c r="L145"/>
      <c r="M145"/>
      <c r="O145"/>
    </row>
    <row r="146" spans="1:15" s="11" customFormat="1" x14ac:dyDescent="0.25">
      <c r="A146" s="11" t="s">
        <v>840</v>
      </c>
      <c r="B146" s="11" t="s">
        <v>841</v>
      </c>
      <c r="C146" s="386" t="s">
        <v>545</v>
      </c>
      <c r="D146" t="s">
        <v>842</v>
      </c>
      <c r="E146" s="371">
        <v>0</v>
      </c>
      <c r="F146" s="370">
        <v>0</v>
      </c>
      <c r="G146">
        <v>0</v>
      </c>
      <c r="H146">
        <v>0</v>
      </c>
      <c r="I146"/>
      <c r="J146" s="402">
        <v>0</v>
      </c>
      <c r="K146">
        <v>0</v>
      </c>
      <c r="L146"/>
      <c r="M146"/>
      <c r="O146"/>
    </row>
    <row r="147" spans="1:15" s="11" customFormat="1" x14ac:dyDescent="0.25">
      <c r="A147" s="11" t="s">
        <v>840</v>
      </c>
      <c r="B147" s="11" t="s">
        <v>843</v>
      </c>
      <c r="C147" s="386" t="s">
        <v>545</v>
      </c>
      <c r="D147" t="s">
        <v>844</v>
      </c>
      <c r="E147" s="371">
        <v>2</v>
      </c>
      <c r="F147" s="370">
        <v>2</v>
      </c>
      <c r="G147">
        <v>0</v>
      </c>
      <c r="H147">
        <v>0</v>
      </c>
      <c r="I147"/>
      <c r="J147" s="402">
        <v>2</v>
      </c>
      <c r="K147">
        <v>0</v>
      </c>
      <c r="L147"/>
      <c r="M147"/>
      <c r="O147"/>
    </row>
    <row r="148" spans="1:15" s="11" customFormat="1" x14ac:dyDescent="0.25">
      <c r="A148" s="11" t="s">
        <v>840</v>
      </c>
      <c r="B148" s="11" t="s">
        <v>845</v>
      </c>
      <c r="C148" s="386" t="s">
        <v>545</v>
      </c>
      <c r="D148" t="s">
        <v>846</v>
      </c>
      <c r="E148" s="371">
        <v>0.4</v>
      </c>
      <c r="F148" s="370" t="s">
        <v>691</v>
      </c>
      <c r="G148" t="s">
        <v>163</v>
      </c>
      <c r="H148">
        <v>0</v>
      </c>
      <c r="I148"/>
      <c r="J148" s="402" t="s">
        <v>691</v>
      </c>
      <c r="K148" t="s">
        <v>163</v>
      </c>
      <c r="L148"/>
      <c r="M148"/>
      <c r="O148"/>
    </row>
    <row r="149" spans="1:15" s="11" customFormat="1" x14ac:dyDescent="0.25">
      <c r="A149" s="11" t="s">
        <v>840</v>
      </c>
      <c r="B149" s="11" t="s">
        <v>847</v>
      </c>
      <c r="C149" s="386" t="s">
        <v>545</v>
      </c>
      <c r="D149" t="s">
        <v>848</v>
      </c>
      <c r="E149" s="371">
        <v>1</v>
      </c>
      <c r="F149" s="370">
        <v>1</v>
      </c>
      <c r="G149">
        <v>0</v>
      </c>
      <c r="H149">
        <v>0</v>
      </c>
      <c r="I149"/>
      <c r="J149" s="402">
        <v>1</v>
      </c>
      <c r="K149">
        <v>0</v>
      </c>
      <c r="L149"/>
      <c r="M149"/>
      <c r="O149"/>
    </row>
    <row r="150" spans="1:15" s="11" customFormat="1" x14ac:dyDescent="0.25">
      <c r="A150" s="11" t="s">
        <v>840</v>
      </c>
      <c r="B150" s="11" t="s">
        <v>849</v>
      </c>
      <c r="C150" s="386" t="s">
        <v>545</v>
      </c>
      <c r="D150" t="s">
        <v>850</v>
      </c>
      <c r="E150" s="371">
        <v>1</v>
      </c>
      <c r="F150" s="370">
        <v>1</v>
      </c>
      <c r="G150">
        <v>0</v>
      </c>
      <c r="H150">
        <v>0</v>
      </c>
      <c r="I150"/>
      <c r="J150" s="402">
        <v>1</v>
      </c>
      <c r="K150">
        <v>0</v>
      </c>
      <c r="L150"/>
      <c r="M150"/>
      <c r="O150"/>
    </row>
    <row r="151" spans="1:15" s="11" customFormat="1" x14ac:dyDescent="0.25">
      <c r="A151" s="11" t="s">
        <v>840</v>
      </c>
      <c r="B151" s="11" t="s">
        <v>851</v>
      </c>
      <c r="C151" s="386" t="s">
        <v>545</v>
      </c>
      <c r="D151" t="s">
        <v>852</v>
      </c>
      <c r="E151" s="371">
        <v>7.4</v>
      </c>
      <c r="F151" s="370">
        <v>7.5</v>
      </c>
      <c r="G151">
        <v>9.9999999999999645E-2</v>
      </c>
      <c r="H151">
        <v>0</v>
      </c>
      <c r="I151"/>
      <c r="J151" s="402">
        <v>6.5</v>
      </c>
      <c r="K151">
        <v>-1</v>
      </c>
      <c r="L151"/>
      <c r="M151"/>
      <c r="O151"/>
    </row>
    <row r="152" spans="1:15" s="11" customFormat="1" x14ac:dyDescent="0.25">
      <c r="A152" s="11" t="s">
        <v>840</v>
      </c>
      <c r="B152" s="11" t="s">
        <v>853</v>
      </c>
      <c r="C152" s="386" t="s">
        <v>545</v>
      </c>
      <c r="D152" t="s">
        <v>854</v>
      </c>
      <c r="E152" s="371">
        <v>7</v>
      </c>
      <c r="F152" s="370" t="s">
        <v>691</v>
      </c>
      <c r="G152" t="s">
        <v>163</v>
      </c>
      <c r="H152">
        <v>0</v>
      </c>
      <c r="I152"/>
      <c r="J152" s="402" t="s">
        <v>691</v>
      </c>
      <c r="K152" t="s">
        <v>163</v>
      </c>
      <c r="L152"/>
      <c r="M152"/>
      <c r="O152"/>
    </row>
    <row r="153" spans="1:15" s="11" customFormat="1" x14ac:dyDescent="0.25">
      <c r="A153" s="11" t="s">
        <v>840</v>
      </c>
      <c r="B153" s="11" t="s">
        <v>855</v>
      </c>
      <c r="C153" s="386" t="s">
        <v>545</v>
      </c>
      <c r="D153" t="s">
        <v>856</v>
      </c>
      <c r="E153" s="371">
        <v>2</v>
      </c>
      <c r="F153" s="370">
        <v>2</v>
      </c>
      <c r="G153">
        <v>0</v>
      </c>
      <c r="H153">
        <v>0</v>
      </c>
      <c r="I153"/>
      <c r="J153" s="402">
        <v>2</v>
      </c>
      <c r="K153">
        <v>0</v>
      </c>
      <c r="L153"/>
      <c r="M153"/>
      <c r="O153"/>
    </row>
    <row r="154" spans="1:15" s="11" customFormat="1" x14ac:dyDescent="0.25">
      <c r="A154" s="11" t="s">
        <v>840</v>
      </c>
      <c r="B154" s="11" t="s">
        <v>857</v>
      </c>
      <c r="C154" s="386" t="s">
        <v>545</v>
      </c>
      <c r="D154" t="s">
        <v>858</v>
      </c>
      <c r="E154" s="371">
        <v>0.4</v>
      </c>
      <c r="F154" s="370" t="s">
        <v>691</v>
      </c>
      <c r="G154" t="s">
        <v>163</v>
      </c>
      <c r="H154">
        <v>0</v>
      </c>
      <c r="I154"/>
      <c r="J154" s="402" t="s">
        <v>691</v>
      </c>
      <c r="K154" t="s">
        <v>163</v>
      </c>
      <c r="L154"/>
      <c r="M154"/>
      <c r="O154"/>
    </row>
    <row r="155" spans="1:15" s="11" customFormat="1" x14ac:dyDescent="0.25">
      <c r="A155" s="11" t="s">
        <v>840</v>
      </c>
      <c r="B155" s="11" t="s">
        <v>859</v>
      </c>
      <c r="C155" s="386" t="s">
        <v>545</v>
      </c>
      <c r="D155" t="s">
        <v>860</v>
      </c>
      <c r="E155" s="371">
        <v>3.4</v>
      </c>
      <c r="F155" s="370">
        <v>2.8</v>
      </c>
      <c r="G155">
        <v>-0.60000000000000009</v>
      </c>
      <c r="H155">
        <v>0</v>
      </c>
      <c r="I155"/>
      <c r="J155" s="402">
        <v>2.8</v>
      </c>
      <c r="K155">
        <v>0</v>
      </c>
      <c r="L155"/>
      <c r="M155"/>
      <c r="O155"/>
    </row>
    <row r="156" spans="1:15" s="11" customFormat="1" x14ac:dyDescent="0.25">
      <c r="A156" s="11" t="s">
        <v>840</v>
      </c>
      <c r="B156" s="153" t="s">
        <v>163</v>
      </c>
      <c r="C156" s="386" t="s">
        <v>545</v>
      </c>
      <c r="D156" t="s">
        <v>861</v>
      </c>
      <c r="E156" s="371" t="s">
        <v>163</v>
      </c>
      <c r="F156" s="370">
        <v>0</v>
      </c>
      <c r="G156">
        <v>0</v>
      </c>
      <c r="H156">
        <v>0</v>
      </c>
      <c r="I156"/>
      <c r="J156" s="402">
        <v>0</v>
      </c>
      <c r="K156">
        <v>0</v>
      </c>
      <c r="L156"/>
      <c r="M156"/>
      <c r="O156"/>
    </row>
    <row r="157" spans="1:15" s="11" customFormat="1" x14ac:dyDescent="0.25">
      <c r="A157" s="11" t="s">
        <v>840</v>
      </c>
      <c r="B157" s="11" t="s">
        <v>862</v>
      </c>
      <c r="C157" s="386" t="s">
        <v>545</v>
      </c>
      <c r="D157" t="s">
        <v>863</v>
      </c>
      <c r="E157" s="371">
        <v>2</v>
      </c>
      <c r="F157" s="370">
        <v>2</v>
      </c>
      <c r="G157">
        <v>0</v>
      </c>
      <c r="H157">
        <v>0</v>
      </c>
      <c r="I157"/>
      <c r="J157" s="402">
        <v>2</v>
      </c>
      <c r="K157">
        <v>0</v>
      </c>
      <c r="L157"/>
      <c r="M157"/>
      <c r="O157"/>
    </row>
    <row r="158" spans="1:15" s="11" customFormat="1" x14ac:dyDescent="0.25">
      <c r="A158" s="11" t="s">
        <v>840</v>
      </c>
      <c r="B158" s="11" t="s">
        <v>864</v>
      </c>
      <c r="C158" s="386" t="s">
        <v>545</v>
      </c>
      <c r="D158" t="s">
        <v>865</v>
      </c>
      <c r="E158" s="371">
        <v>2</v>
      </c>
      <c r="F158" s="370">
        <v>2.5</v>
      </c>
      <c r="G158">
        <v>0.5</v>
      </c>
      <c r="H158">
        <v>0</v>
      </c>
      <c r="I158"/>
      <c r="J158" s="402">
        <v>2.5</v>
      </c>
      <c r="K158">
        <v>0</v>
      </c>
      <c r="L158"/>
      <c r="M158"/>
      <c r="O158"/>
    </row>
    <row r="159" spans="1:15" s="11" customFormat="1" x14ac:dyDescent="0.25">
      <c r="A159" s="11" t="s">
        <v>840</v>
      </c>
      <c r="B159" s="11" t="s">
        <v>866</v>
      </c>
      <c r="C159" s="386" t="s">
        <v>545</v>
      </c>
      <c r="D159" t="s">
        <v>867</v>
      </c>
      <c r="E159" s="371">
        <v>2.0499999999999998</v>
      </c>
      <c r="F159" s="370" t="s">
        <v>691</v>
      </c>
      <c r="G159" t="s">
        <v>163</v>
      </c>
      <c r="H159">
        <v>0</v>
      </c>
      <c r="I159"/>
      <c r="J159" s="402" t="s">
        <v>691</v>
      </c>
      <c r="K159" t="s">
        <v>163</v>
      </c>
      <c r="L159"/>
      <c r="M159"/>
      <c r="O159"/>
    </row>
    <row r="160" spans="1:15" s="11" customFormat="1" x14ac:dyDescent="0.25">
      <c r="A160" s="11" t="s">
        <v>840</v>
      </c>
      <c r="B160" s="11" t="s">
        <v>868</v>
      </c>
      <c r="C160" s="386" t="s">
        <v>545</v>
      </c>
      <c r="D160" t="s">
        <v>869</v>
      </c>
      <c r="E160" s="371">
        <v>2</v>
      </c>
      <c r="F160" s="370">
        <v>2</v>
      </c>
      <c r="G160">
        <v>0</v>
      </c>
      <c r="H160">
        <v>0</v>
      </c>
      <c r="I160"/>
      <c r="J160" s="402">
        <v>2</v>
      </c>
      <c r="K160">
        <v>0</v>
      </c>
      <c r="L160"/>
      <c r="M160"/>
      <c r="O160"/>
    </row>
    <row r="161" spans="1:15" s="11" customFormat="1" x14ac:dyDescent="0.25">
      <c r="A161" s="11" t="s">
        <v>840</v>
      </c>
      <c r="B161" s="11" t="s">
        <v>870</v>
      </c>
      <c r="C161" s="386" t="s">
        <v>545</v>
      </c>
      <c r="D161" t="s">
        <v>871</v>
      </c>
      <c r="E161" s="371">
        <v>1</v>
      </c>
      <c r="F161" s="370">
        <v>1</v>
      </c>
      <c r="G161">
        <v>0</v>
      </c>
      <c r="H161">
        <v>0</v>
      </c>
      <c r="I161"/>
      <c r="J161" s="402">
        <v>1</v>
      </c>
      <c r="K161">
        <v>0</v>
      </c>
      <c r="L161"/>
      <c r="M161"/>
      <c r="O161"/>
    </row>
    <row r="162" spans="1:15" s="11" customFormat="1" x14ac:dyDescent="0.25">
      <c r="A162" s="11" t="s">
        <v>840</v>
      </c>
      <c r="B162" s="11" t="s">
        <v>872</v>
      </c>
      <c r="C162" s="386" t="s">
        <v>545</v>
      </c>
      <c r="D162" t="s">
        <v>873</v>
      </c>
      <c r="E162" s="371">
        <v>0.2</v>
      </c>
      <c r="F162" s="370">
        <v>0</v>
      </c>
      <c r="G162">
        <v>-0.2</v>
      </c>
      <c r="H162">
        <v>0</v>
      </c>
      <c r="I162" t="s">
        <v>674</v>
      </c>
      <c r="J162" s="402">
        <v>0</v>
      </c>
      <c r="K162">
        <v>0</v>
      </c>
      <c r="L162" t="s">
        <v>674</v>
      </c>
      <c r="M162"/>
      <c r="O162"/>
    </row>
    <row r="163" spans="1:15" s="11" customFormat="1" x14ac:dyDescent="0.25">
      <c r="A163" s="11" t="s">
        <v>840</v>
      </c>
      <c r="B163" s="11" t="s">
        <v>874</v>
      </c>
      <c r="C163" s="386" t="s">
        <v>545</v>
      </c>
      <c r="D163" t="s">
        <v>875</v>
      </c>
      <c r="E163" s="371">
        <v>2.4</v>
      </c>
      <c r="F163" s="370">
        <v>2</v>
      </c>
      <c r="G163">
        <v>-0.39999999999999991</v>
      </c>
      <c r="H163">
        <v>0</v>
      </c>
      <c r="I163"/>
      <c r="J163" s="402">
        <v>2</v>
      </c>
      <c r="K163">
        <v>0</v>
      </c>
      <c r="L163"/>
      <c r="M163"/>
      <c r="O163"/>
    </row>
    <row r="164" spans="1:15" s="11" customFormat="1" x14ac:dyDescent="0.25">
      <c r="A164" s="11" t="s">
        <v>840</v>
      </c>
      <c r="B164" s="11" t="s">
        <v>876</v>
      </c>
      <c r="C164" s="386" t="s">
        <v>545</v>
      </c>
      <c r="D164" t="s">
        <v>877</v>
      </c>
      <c r="E164" s="371">
        <v>2</v>
      </c>
      <c r="F164" s="370">
        <v>2</v>
      </c>
      <c r="G164">
        <v>0</v>
      </c>
      <c r="H164">
        <v>0</v>
      </c>
      <c r="I164"/>
      <c r="J164" s="402">
        <v>2</v>
      </c>
      <c r="K164">
        <v>0</v>
      </c>
      <c r="L164"/>
      <c r="M164"/>
      <c r="O164"/>
    </row>
    <row r="165" spans="1:15" s="11" customFormat="1" x14ac:dyDescent="0.25">
      <c r="A165" s="11" t="s">
        <v>840</v>
      </c>
      <c r="B165" s="11" t="s">
        <v>878</v>
      </c>
      <c r="C165" s="386" t="s">
        <v>545</v>
      </c>
      <c r="D165" t="s">
        <v>879</v>
      </c>
      <c r="E165" s="371">
        <v>4</v>
      </c>
      <c r="F165" s="370">
        <v>3</v>
      </c>
      <c r="G165">
        <v>-1</v>
      </c>
      <c r="H165">
        <v>0</v>
      </c>
      <c r="I165"/>
      <c r="J165" s="402">
        <v>5.6</v>
      </c>
      <c r="K165">
        <v>2.5999999999999996</v>
      </c>
      <c r="L165"/>
      <c r="M165"/>
      <c r="O165"/>
    </row>
    <row r="166" spans="1:15" s="11" customFormat="1" x14ac:dyDescent="0.25">
      <c r="A166" s="11" t="s">
        <v>840</v>
      </c>
      <c r="B166" s="11" t="s">
        <v>880</v>
      </c>
      <c r="C166" s="386" t="s">
        <v>545</v>
      </c>
      <c r="D166" t="s">
        <v>881</v>
      </c>
      <c r="E166" s="371">
        <v>6.2</v>
      </c>
      <c r="F166" s="370">
        <v>5.6</v>
      </c>
      <c r="G166">
        <v>-0.60000000000000053</v>
      </c>
      <c r="H166">
        <v>0</v>
      </c>
      <c r="I166"/>
      <c r="J166" s="402">
        <v>5.6</v>
      </c>
      <c r="K166">
        <v>0</v>
      </c>
      <c r="L166"/>
      <c r="M166"/>
      <c r="O166"/>
    </row>
    <row r="167" spans="1:15" s="11" customFormat="1" x14ac:dyDescent="0.25">
      <c r="A167" s="11" t="s">
        <v>840</v>
      </c>
      <c r="B167" s="11" t="s">
        <v>882</v>
      </c>
      <c r="C167" s="386" t="s">
        <v>545</v>
      </c>
      <c r="D167" t="s">
        <v>883</v>
      </c>
      <c r="E167" s="371">
        <v>1</v>
      </c>
      <c r="F167" s="370">
        <v>0</v>
      </c>
      <c r="G167">
        <v>-1</v>
      </c>
      <c r="H167">
        <v>0</v>
      </c>
      <c r="I167"/>
      <c r="J167" s="402">
        <v>0</v>
      </c>
      <c r="K167">
        <v>0</v>
      </c>
      <c r="L167"/>
      <c r="M167"/>
      <c r="O167"/>
    </row>
    <row r="168" spans="1:15" s="11" customFormat="1" x14ac:dyDescent="0.25">
      <c r="A168" s="11" t="s">
        <v>840</v>
      </c>
      <c r="B168" s="11" t="s">
        <v>884</v>
      </c>
      <c r="C168" s="386" t="s">
        <v>545</v>
      </c>
      <c r="D168" t="s">
        <v>885</v>
      </c>
      <c r="E168" s="371">
        <v>4.5</v>
      </c>
      <c r="F168" s="370">
        <v>4</v>
      </c>
      <c r="G168">
        <v>-0.5</v>
      </c>
      <c r="H168">
        <v>0</v>
      </c>
      <c r="I168"/>
      <c r="J168" s="402">
        <v>4</v>
      </c>
      <c r="K168">
        <v>0</v>
      </c>
      <c r="L168"/>
      <c r="M168"/>
      <c r="O168"/>
    </row>
    <row r="169" spans="1:15" s="11" customFormat="1" x14ac:dyDescent="0.25">
      <c r="A169" s="11" t="s">
        <v>840</v>
      </c>
      <c r="B169" s="11" t="s">
        <v>886</v>
      </c>
      <c r="C169" s="386" t="s">
        <v>545</v>
      </c>
      <c r="D169" t="s">
        <v>887</v>
      </c>
      <c r="E169" s="371">
        <v>2</v>
      </c>
      <c r="F169" s="370">
        <v>2</v>
      </c>
      <c r="G169">
        <v>0</v>
      </c>
      <c r="H169">
        <v>0</v>
      </c>
      <c r="I169"/>
      <c r="J169" s="402">
        <v>2</v>
      </c>
      <c r="K169">
        <v>0</v>
      </c>
      <c r="L169"/>
      <c r="M169"/>
      <c r="O169"/>
    </row>
    <row r="170" spans="1:15" s="11" customFormat="1" x14ac:dyDescent="0.25">
      <c r="A170" s="11" t="s">
        <v>840</v>
      </c>
      <c r="B170" s="11" t="s">
        <v>888</v>
      </c>
      <c r="C170" s="386" t="s">
        <v>545</v>
      </c>
      <c r="D170" t="s">
        <v>889</v>
      </c>
      <c r="E170" s="371">
        <v>0.6</v>
      </c>
      <c r="F170" s="370">
        <v>0.6</v>
      </c>
      <c r="G170">
        <v>0</v>
      </c>
      <c r="H170">
        <v>0</v>
      </c>
      <c r="I170"/>
      <c r="J170" s="402">
        <v>0.6</v>
      </c>
      <c r="K170">
        <v>0</v>
      </c>
      <c r="L170"/>
      <c r="M170"/>
      <c r="O170"/>
    </row>
    <row r="171" spans="1:15" s="11" customFormat="1" x14ac:dyDescent="0.25">
      <c r="A171" s="11" t="s">
        <v>840</v>
      </c>
      <c r="B171" s="11" t="s">
        <v>890</v>
      </c>
      <c r="C171" s="386" t="s">
        <v>545</v>
      </c>
      <c r="D171" t="s">
        <v>891</v>
      </c>
      <c r="E171" s="371">
        <v>1</v>
      </c>
      <c r="F171" s="370">
        <v>2</v>
      </c>
      <c r="G171">
        <v>1</v>
      </c>
      <c r="H171">
        <v>0</v>
      </c>
      <c r="I171"/>
      <c r="J171" s="402">
        <v>2</v>
      </c>
      <c r="K171">
        <v>0</v>
      </c>
      <c r="L171"/>
      <c r="M171"/>
      <c r="O171"/>
    </row>
    <row r="172" spans="1:15" s="11" customFormat="1" x14ac:dyDescent="0.25">
      <c r="A172" s="11" t="s">
        <v>840</v>
      </c>
      <c r="B172" s="11" t="s">
        <v>892</v>
      </c>
      <c r="C172" s="386" t="s">
        <v>545</v>
      </c>
      <c r="D172" t="s">
        <v>893</v>
      </c>
      <c r="E172" s="371">
        <v>2.25</v>
      </c>
      <c r="F172" s="370">
        <v>0</v>
      </c>
      <c r="G172">
        <v>-2.25</v>
      </c>
      <c r="H172">
        <v>0</v>
      </c>
      <c r="I172" t="s">
        <v>674</v>
      </c>
      <c r="J172" s="402">
        <v>0</v>
      </c>
      <c r="K172">
        <v>0</v>
      </c>
      <c r="L172" t="s">
        <v>674</v>
      </c>
      <c r="M172"/>
      <c r="O172"/>
    </row>
    <row r="173" spans="1:15" s="11" customFormat="1" x14ac:dyDescent="0.25">
      <c r="A173" s="11" t="s">
        <v>840</v>
      </c>
      <c r="B173" s="11" t="s">
        <v>894</v>
      </c>
      <c r="C173" s="386" t="s">
        <v>545</v>
      </c>
      <c r="D173" t="s">
        <v>895</v>
      </c>
      <c r="E173" s="371">
        <v>2.6</v>
      </c>
      <c r="F173" s="370" t="s">
        <v>896</v>
      </c>
      <c r="G173">
        <v>-2.6</v>
      </c>
      <c r="H173">
        <v>0</v>
      </c>
      <c r="I173"/>
      <c r="J173" s="402" t="s">
        <v>896</v>
      </c>
      <c r="K173" t="s">
        <v>163</v>
      </c>
      <c r="L173"/>
      <c r="M173"/>
      <c r="O173"/>
    </row>
    <row r="174" spans="1:15" s="11" customFormat="1" x14ac:dyDescent="0.25">
      <c r="A174" s="11" t="s">
        <v>840</v>
      </c>
      <c r="B174" s="11" t="s">
        <v>897</v>
      </c>
      <c r="C174" s="386" t="s">
        <v>545</v>
      </c>
      <c r="D174" t="s">
        <v>898</v>
      </c>
      <c r="E174" s="371">
        <v>5</v>
      </c>
      <c r="F174" s="370">
        <v>6</v>
      </c>
      <c r="G174">
        <v>1</v>
      </c>
      <c r="H174">
        <v>1</v>
      </c>
      <c r="I174"/>
      <c r="J174" s="402">
        <v>6</v>
      </c>
      <c r="K174">
        <v>0</v>
      </c>
      <c r="L174"/>
      <c r="M174"/>
      <c r="O174"/>
    </row>
    <row r="175" spans="1:15" s="11" customFormat="1" x14ac:dyDescent="0.25">
      <c r="A175" s="11" t="s">
        <v>840</v>
      </c>
      <c r="B175" s="11" t="s">
        <v>899</v>
      </c>
      <c r="C175" s="386" t="s">
        <v>545</v>
      </c>
      <c r="D175" t="s">
        <v>900</v>
      </c>
      <c r="E175" s="371">
        <v>1</v>
      </c>
      <c r="F175" s="370">
        <v>0</v>
      </c>
      <c r="G175">
        <v>-1</v>
      </c>
      <c r="H175">
        <v>0</v>
      </c>
      <c r="I175"/>
      <c r="J175" s="402">
        <v>0</v>
      </c>
      <c r="K175">
        <v>0</v>
      </c>
      <c r="L175"/>
      <c r="M175"/>
      <c r="O175"/>
    </row>
    <row r="176" spans="1:15" s="11" customFormat="1" x14ac:dyDescent="0.25">
      <c r="A176" s="11" t="s">
        <v>840</v>
      </c>
      <c r="B176" s="11" t="s">
        <v>901</v>
      </c>
      <c r="C176" s="386" t="s">
        <v>545</v>
      </c>
      <c r="D176" t="s">
        <v>902</v>
      </c>
      <c r="E176" s="371">
        <v>3.1</v>
      </c>
      <c r="F176" s="370">
        <v>2.6</v>
      </c>
      <c r="G176">
        <v>-0.5</v>
      </c>
      <c r="H176">
        <v>0.5</v>
      </c>
      <c r="I176"/>
      <c r="J176" s="402">
        <v>2.6</v>
      </c>
      <c r="K176">
        <v>0</v>
      </c>
      <c r="L176"/>
      <c r="M176"/>
      <c r="O176"/>
    </row>
    <row r="177" spans="1:15" s="11" customFormat="1" x14ac:dyDescent="0.25">
      <c r="A177" s="11" t="s">
        <v>840</v>
      </c>
      <c r="B177" s="11" t="s">
        <v>903</v>
      </c>
      <c r="C177" s="386" t="s">
        <v>545</v>
      </c>
      <c r="D177" t="s">
        <v>904</v>
      </c>
      <c r="E177" s="371">
        <v>3</v>
      </c>
      <c r="F177" s="370">
        <v>1.4</v>
      </c>
      <c r="G177">
        <v>-1.6</v>
      </c>
      <c r="H177">
        <v>0</v>
      </c>
      <c r="I177"/>
      <c r="J177" s="402">
        <v>1.4</v>
      </c>
      <c r="K177">
        <v>0</v>
      </c>
      <c r="L177"/>
      <c r="M177"/>
      <c r="O177"/>
    </row>
    <row r="178" spans="1:15" s="11" customFormat="1" x14ac:dyDescent="0.25">
      <c r="A178" s="11" t="s">
        <v>840</v>
      </c>
      <c r="B178" s="11" t="s">
        <v>905</v>
      </c>
      <c r="C178" s="386" t="s">
        <v>545</v>
      </c>
      <c r="D178" t="s">
        <v>906</v>
      </c>
      <c r="E178" s="371">
        <v>3.2</v>
      </c>
      <c r="F178" s="370">
        <v>5</v>
      </c>
      <c r="G178">
        <v>1.7999999999999998</v>
      </c>
      <c r="H178">
        <v>0</v>
      </c>
      <c r="I178"/>
      <c r="J178" s="402">
        <v>5</v>
      </c>
      <c r="K178">
        <v>0</v>
      </c>
      <c r="L178"/>
      <c r="M178"/>
      <c r="O178"/>
    </row>
    <row r="179" spans="1:15" s="11" customFormat="1" x14ac:dyDescent="0.25">
      <c r="A179" s="11" t="s">
        <v>840</v>
      </c>
      <c r="B179" s="11" t="s">
        <v>907</v>
      </c>
      <c r="C179" s="386" t="s">
        <v>545</v>
      </c>
      <c r="D179" t="s">
        <v>908</v>
      </c>
      <c r="E179" s="371">
        <v>15</v>
      </c>
      <c r="F179" s="370">
        <v>15</v>
      </c>
      <c r="G179">
        <v>0</v>
      </c>
      <c r="H179">
        <v>0</v>
      </c>
      <c r="I179"/>
      <c r="J179" s="402">
        <v>15</v>
      </c>
      <c r="K179">
        <v>0</v>
      </c>
      <c r="L179"/>
      <c r="M179"/>
      <c r="O179"/>
    </row>
    <row r="180" spans="1:15" s="11" customFormat="1" x14ac:dyDescent="0.25">
      <c r="A180" s="11" t="s">
        <v>909</v>
      </c>
      <c r="B180" s="11" t="s">
        <v>910</v>
      </c>
      <c r="C180" s="386" t="s">
        <v>541</v>
      </c>
      <c r="D180" t="s">
        <v>911</v>
      </c>
      <c r="E180" s="371">
        <v>1</v>
      </c>
      <c r="F180" s="370">
        <v>1</v>
      </c>
      <c r="G180">
        <v>0</v>
      </c>
      <c r="H180">
        <v>0</v>
      </c>
      <c r="I180"/>
      <c r="J180" s="402">
        <v>1</v>
      </c>
      <c r="K180">
        <v>0</v>
      </c>
      <c r="L180"/>
      <c r="M180"/>
      <c r="O180"/>
    </row>
    <row r="181" spans="1:15" s="11" customFormat="1" x14ac:dyDescent="0.25">
      <c r="A181" s="11" t="s">
        <v>909</v>
      </c>
      <c r="B181" s="11" t="s">
        <v>912</v>
      </c>
      <c r="C181" s="386" t="s">
        <v>541</v>
      </c>
      <c r="D181" t="s">
        <v>913</v>
      </c>
      <c r="E181" s="371">
        <v>5</v>
      </c>
      <c r="F181" s="370">
        <v>5</v>
      </c>
      <c r="G181">
        <v>0</v>
      </c>
      <c r="H181">
        <v>0</v>
      </c>
      <c r="I181"/>
      <c r="J181" s="402">
        <v>5</v>
      </c>
      <c r="K181">
        <v>0</v>
      </c>
      <c r="L181"/>
      <c r="M181"/>
      <c r="O181"/>
    </row>
    <row r="182" spans="1:15" s="11" customFormat="1" x14ac:dyDescent="0.25">
      <c r="A182" s="11" t="s">
        <v>909</v>
      </c>
      <c r="B182" s="11" t="s">
        <v>914</v>
      </c>
      <c r="C182" s="386" t="s">
        <v>541</v>
      </c>
      <c r="D182" t="s">
        <v>915</v>
      </c>
      <c r="E182" s="371">
        <v>2</v>
      </c>
      <c r="F182" s="370">
        <v>2</v>
      </c>
      <c r="G182">
        <v>0</v>
      </c>
      <c r="H182">
        <v>0</v>
      </c>
      <c r="I182"/>
      <c r="J182" s="402">
        <v>2</v>
      </c>
      <c r="K182">
        <v>0</v>
      </c>
      <c r="L182"/>
      <c r="M182"/>
      <c r="O182"/>
    </row>
    <row r="183" spans="1:15" s="11" customFormat="1" x14ac:dyDescent="0.25">
      <c r="A183" s="11" t="s">
        <v>909</v>
      </c>
      <c r="B183" s="11" t="s">
        <v>916</v>
      </c>
      <c r="C183" s="386" t="s">
        <v>541</v>
      </c>
      <c r="D183" t="s">
        <v>917</v>
      </c>
      <c r="E183" s="371">
        <v>0.3</v>
      </c>
      <c r="F183" s="370">
        <v>0.3</v>
      </c>
      <c r="G183">
        <v>0</v>
      </c>
      <c r="H183">
        <v>0</v>
      </c>
      <c r="I183"/>
      <c r="J183" s="402">
        <v>0.3</v>
      </c>
      <c r="K183">
        <v>0</v>
      </c>
      <c r="L183"/>
      <c r="M183"/>
      <c r="O183"/>
    </row>
    <row r="184" spans="1:15" s="11" customFormat="1" x14ac:dyDescent="0.25">
      <c r="A184" s="11" t="s">
        <v>909</v>
      </c>
      <c r="B184" s="11" t="s">
        <v>918</v>
      </c>
      <c r="C184" s="386" t="s">
        <v>541</v>
      </c>
      <c r="D184" t="s">
        <v>919</v>
      </c>
      <c r="E184" s="371">
        <v>0.6</v>
      </c>
      <c r="F184" s="370">
        <v>0.6</v>
      </c>
      <c r="G184">
        <v>0</v>
      </c>
      <c r="H184">
        <v>0</v>
      </c>
      <c r="I184"/>
      <c r="J184" s="402">
        <v>0.6</v>
      </c>
      <c r="K184">
        <v>0</v>
      </c>
      <c r="L184"/>
      <c r="M184"/>
      <c r="O184"/>
    </row>
    <row r="185" spans="1:15" s="11" customFormat="1" x14ac:dyDescent="0.25">
      <c r="A185" s="11" t="s">
        <v>909</v>
      </c>
      <c r="B185" s="11" t="s">
        <v>920</v>
      </c>
      <c r="C185" s="386" t="s">
        <v>541</v>
      </c>
      <c r="D185" t="s">
        <v>921</v>
      </c>
      <c r="E185" s="371">
        <v>3.7</v>
      </c>
      <c r="F185" s="370">
        <v>3</v>
      </c>
      <c r="G185">
        <v>-0.70000000000000018</v>
      </c>
      <c r="H185">
        <v>0</v>
      </c>
      <c r="I185"/>
      <c r="J185" s="402">
        <v>3</v>
      </c>
      <c r="K185">
        <v>0</v>
      </c>
      <c r="L185"/>
      <c r="M185"/>
      <c r="O185"/>
    </row>
    <row r="186" spans="1:15" s="11" customFormat="1" x14ac:dyDescent="0.25">
      <c r="A186" s="11" t="s">
        <v>909</v>
      </c>
      <c r="B186" s="11" t="s">
        <v>922</v>
      </c>
      <c r="C186" s="386" t="s">
        <v>541</v>
      </c>
      <c r="D186" t="s">
        <v>923</v>
      </c>
      <c r="E186" s="371">
        <v>0.5</v>
      </c>
      <c r="F186" s="370">
        <v>0</v>
      </c>
      <c r="G186">
        <v>-0.5</v>
      </c>
      <c r="H186">
        <v>0.6</v>
      </c>
      <c r="I186" t="s">
        <v>924</v>
      </c>
      <c r="J186" s="402">
        <v>0</v>
      </c>
      <c r="K186">
        <v>0</v>
      </c>
      <c r="L186" t="s">
        <v>924</v>
      </c>
      <c r="M186"/>
      <c r="O186"/>
    </row>
    <row r="187" spans="1:15" s="11" customFormat="1" x14ac:dyDescent="0.25">
      <c r="A187" s="11" t="s">
        <v>909</v>
      </c>
      <c r="B187" s="11" t="s">
        <v>925</v>
      </c>
      <c r="C187" s="386" t="s">
        <v>541</v>
      </c>
      <c r="D187" t="s">
        <v>926</v>
      </c>
      <c r="E187" s="371">
        <v>4</v>
      </c>
      <c r="F187" s="370">
        <v>3</v>
      </c>
      <c r="G187">
        <v>-1</v>
      </c>
      <c r="H187">
        <v>0.4</v>
      </c>
      <c r="I187"/>
      <c r="J187" s="402">
        <v>3</v>
      </c>
      <c r="K187">
        <v>0</v>
      </c>
      <c r="L187"/>
      <c r="M187"/>
      <c r="O187"/>
    </row>
    <row r="188" spans="1:15" s="11" customFormat="1" x14ac:dyDescent="0.25">
      <c r="A188" s="11" t="s">
        <v>909</v>
      </c>
      <c r="B188" s="11" t="s">
        <v>927</v>
      </c>
      <c r="C188" s="386" t="s">
        <v>541</v>
      </c>
      <c r="D188" t="s">
        <v>928</v>
      </c>
      <c r="E188" s="371">
        <v>0.1</v>
      </c>
      <c r="F188" s="370">
        <v>0</v>
      </c>
      <c r="G188">
        <v>-0.1</v>
      </c>
      <c r="H188">
        <v>0</v>
      </c>
      <c r="I188" t="s">
        <v>926</v>
      </c>
      <c r="J188" s="402">
        <v>0</v>
      </c>
      <c r="K188">
        <v>0</v>
      </c>
      <c r="L188" t="s">
        <v>926</v>
      </c>
      <c r="M188"/>
      <c r="O188"/>
    </row>
    <row r="189" spans="1:15" s="11" customFormat="1" x14ac:dyDescent="0.25">
      <c r="A189" s="11" t="s">
        <v>909</v>
      </c>
      <c r="B189" s="11" t="s">
        <v>929</v>
      </c>
      <c r="C189" s="386" t="s">
        <v>541</v>
      </c>
      <c r="D189" t="s">
        <v>930</v>
      </c>
      <c r="E189" s="371">
        <v>1</v>
      </c>
      <c r="F189" s="370">
        <v>1</v>
      </c>
      <c r="G189">
        <v>0</v>
      </c>
      <c r="H189">
        <v>0</v>
      </c>
      <c r="I189"/>
      <c r="J189" s="402">
        <v>1</v>
      </c>
      <c r="K189">
        <v>0</v>
      </c>
      <c r="L189"/>
      <c r="M189"/>
      <c r="O189"/>
    </row>
    <row r="190" spans="1:15" s="11" customFormat="1" x14ac:dyDescent="0.25">
      <c r="A190" s="11" t="s">
        <v>909</v>
      </c>
      <c r="B190" s="11" t="s">
        <v>931</v>
      </c>
      <c r="C190" s="386" t="s">
        <v>541</v>
      </c>
      <c r="D190" t="s">
        <v>932</v>
      </c>
      <c r="E190" s="371">
        <v>1</v>
      </c>
      <c r="F190" s="370">
        <v>1</v>
      </c>
      <c r="G190">
        <v>0</v>
      </c>
      <c r="H190">
        <v>0</v>
      </c>
      <c r="I190"/>
      <c r="J190" s="402">
        <v>1</v>
      </c>
      <c r="K190">
        <v>0</v>
      </c>
      <c r="L190"/>
      <c r="M190"/>
      <c r="O190"/>
    </row>
    <row r="191" spans="1:15" s="11" customFormat="1" x14ac:dyDescent="0.25">
      <c r="A191" s="11" t="s">
        <v>909</v>
      </c>
      <c r="B191" s="11" t="s">
        <v>933</v>
      </c>
      <c r="C191" s="386" t="s">
        <v>541</v>
      </c>
      <c r="D191" t="s">
        <v>934</v>
      </c>
      <c r="E191" s="371">
        <v>2</v>
      </c>
      <c r="F191" s="370">
        <v>1</v>
      </c>
      <c r="G191">
        <v>-1</v>
      </c>
      <c r="H191">
        <v>0</v>
      </c>
      <c r="I191"/>
      <c r="J191" s="402">
        <v>1</v>
      </c>
      <c r="K191">
        <v>0</v>
      </c>
      <c r="L191"/>
      <c r="M191"/>
      <c r="O191"/>
    </row>
    <row r="192" spans="1:15" s="11" customFormat="1" x14ac:dyDescent="0.25">
      <c r="A192" s="11" t="s">
        <v>909</v>
      </c>
      <c r="B192" s="11" t="s">
        <v>935</v>
      </c>
      <c r="C192" s="386" t="s">
        <v>541</v>
      </c>
      <c r="D192" t="s">
        <v>936</v>
      </c>
      <c r="E192" s="371">
        <v>3.8</v>
      </c>
      <c r="F192" s="370">
        <v>3.8</v>
      </c>
      <c r="G192">
        <v>0</v>
      </c>
      <c r="H192">
        <v>1</v>
      </c>
      <c r="I192"/>
      <c r="J192" s="402">
        <v>3.8</v>
      </c>
      <c r="K192">
        <v>0</v>
      </c>
      <c r="L192"/>
      <c r="M192"/>
      <c r="O192"/>
    </row>
    <row r="193" spans="1:15" s="11" customFormat="1" x14ac:dyDescent="0.25">
      <c r="A193" s="11" t="s">
        <v>909</v>
      </c>
      <c r="B193" s="153" t="s">
        <v>163</v>
      </c>
      <c r="C193" s="386" t="s">
        <v>541</v>
      </c>
      <c r="D193" t="s">
        <v>937</v>
      </c>
      <c r="E193" s="371" t="s">
        <v>163</v>
      </c>
      <c r="F193" s="370">
        <v>0</v>
      </c>
      <c r="G193">
        <v>0</v>
      </c>
      <c r="H193">
        <v>0</v>
      </c>
      <c r="I193"/>
      <c r="J193" s="402">
        <v>0</v>
      </c>
      <c r="K193">
        <v>0</v>
      </c>
      <c r="L193"/>
      <c r="M193"/>
      <c r="O193"/>
    </row>
    <row r="194" spans="1:15" s="11" customFormat="1" x14ac:dyDescent="0.25">
      <c r="A194" s="11" t="s">
        <v>938</v>
      </c>
      <c r="B194" s="11" t="s">
        <v>939</v>
      </c>
      <c r="C194" s="386" t="s">
        <v>249</v>
      </c>
      <c r="D194" t="s">
        <v>940</v>
      </c>
      <c r="E194" s="371">
        <v>0.8</v>
      </c>
      <c r="F194" s="370">
        <v>0</v>
      </c>
      <c r="G194">
        <v>-0.8</v>
      </c>
      <c r="H194">
        <v>0</v>
      </c>
      <c r="I194"/>
      <c r="J194" s="402">
        <v>0</v>
      </c>
      <c r="K194">
        <v>0</v>
      </c>
      <c r="L194"/>
      <c r="M194"/>
      <c r="O194"/>
    </row>
    <row r="195" spans="1:15" s="11" customFormat="1" x14ac:dyDescent="0.25">
      <c r="A195" s="11" t="s">
        <v>938</v>
      </c>
      <c r="B195" s="11" t="s">
        <v>941</v>
      </c>
      <c r="C195" s="386" t="s">
        <v>249</v>
      </c>
      <c r="D195" t="s">
        <v>942</v>
      </c>
      <c r="E195" s="371">
        <v>0.1</v>
      </c>
      <c r="F195" s="370" t="s">
        <v>691</v>
      </c>
      <c r="G195" t="s">
        <v>163</v>
      </c>
      <c r="H195">
        <v>0</v>
      </c>
      <c r="I195"/>
      <c r="J195" s="402" t="s">
        <v>691</v>
      </c>
      <c r="K195" t="s">
        <v>163</v>
      </c>
      <c r="L195"/>
      <c r="M195"/>
      <c r="O195"/>
    </row>
    <row r="196" spans="1:15" s="11" customFormat="1" x14ac:dyDescent="0.25">
      <c r="A196" s="11" t="s">
        <v>938</v>
      </c>
      <c r="B196" s="11" t="s">
        <v>943</v>
      </c>
      <c r="C196" s="386" t="s">
        <v>249</v>
      </c>
      <c r="D196" t="s">
        <v>944</v>
      </c>
      <c r="E196" s="371">
        <v>0.4</v>
      </c>
      <c r="F196" s="370" t="s">
        <v>691</v>
      </c>
      <c r="G196" t="s">
        <v>163</v>
      </c>
      <c r="H196">
        <v>0</v>
      </c>
      <c r="I196"/>
      <c r="J196" s="402" t="s">
        <v>691</v>
      </c>
      <c r="K196" t="s">
        <v>163</v>
      </c>
      <c r="L196"/>
      <c r="M196"/>
      <c r="O196"/>
    </row>
    <row r="197" spans="1:15" s="11" customFormat="1" x14ac:dyDescent="0.25">
      <c r="A197" s="11" t="s">
        <v>938</v>
      </c>
      <c r="B197" s="11" t="s">
        <v>945</v>
      </c>
      <c r="C197" s="386" t="s">
        <v>249</v>
      </c>
      <c r="D197" t="s">
        <v>946</v>
      </c>
      <c r="E197" s="371">
        <v>1.1000000000000001</v>
      </c>
      <c r="F197" s="370">
        <v>1.2</v>
      </c>
      <c r="G197">
        <v>9.9999999999999867E-2</v>
      </c>
      <c r="H197">
        <v>0</v>
      </c>
      <c r="I197"/>
      <c r="J197" s="402">
        <v>1.2</v>
      </c>
      <c r="K197">
        <v>0</v>
      </c>
      <c r="L197"/>
      <c r="M197"/>
      <c r="O197"/>
    </row>
    <row r="198" spans="1:15" s="11" customFormat="1" x14ac:dyDescent="0.25">
      <c r="A198" s="11" t="s">
        <v>938</v>
      </c>
      <c r="B198" s="11" t="s">
        <v>947</v>
      </c>
      <c r="C198" s="386" t="s">
        <v>249</v>
      </c>
      <c r="D198" t="s">
        <v>948</v>
      </c>
      <c r="E198" s="371">
        <v>0.05</v>
      </c>
      <c r="F198" s="370">
        <v>1</v>
      </c>
      <c r="G198">
        <v>0.95</v>
      </c>
      <c r="H198">
        <v>0</v>
      </c>
      <c r="I198"/>
      <c r="J198" s="402">
        <v>1</v>
      </c>
      <c r="K198">
        <v>0</v>
      </c>
      <c r="L198"/>
      <c r="M198"/>
      <c r="O198"/>
    </row>
    <row r="199" spans="1:15" s="11" customFormat="1" x14ac:dyDescent="0.25">
      <c r="A199" s="11" t="s">
        <v>938</v>
      </c>
      <c r="B199" s="11" t="s">
        <v>949</v>
      </c>
      <c r="C199" s="386" t="s">
        <v>249</v>
      </c>
      <c r="D199" t="s">
        <v>950</v>
      </c>
      <c r="E199" s="371">
        <v>0.75</v>
      </c>
      <c r="F199" s="370">
        <v>1</v>
      </c>
      <c r="G199">
        <v>0.25</v>
      </c>
      <c r="H199">
        <v>0</v>
      </c>
      <c r="I199"/>
      <c r="J199" s="402">
        <v>1</v>
      </c>
      <c r="K199">
        <v>0</v>
      </c>
      <c r="L199"/>
      <c r="M199"/>
      <c r="O199"/>
    </row>
    <row r="200" spans="1:15" s="11" customFormat="1" x14ac:dyDescent="0.25">
      <c r="A200" s="11" t="s">
        <v>938</v>
      </c>
      <c r="B200" s="11" t="s">
        <v>951</v>
      </c>
      <c r="C200" s="386" t="s">
        <v>249</v>
      </c>
      <c r="D200" t="s">
        <v>952</v>
      </c>
      <c r="E200" s="371">
        <v>0.3</v>
      </c>
      <c r="F200" s="370" t="s">
        <v>691</v>
      </c>
      <c r="G200" t="s">
        <v>163</v>
      </c>
      <c r="H200">
        <v>0</v>
      </c>
      <c r="I200"/>
      <c r="J200" s="402" t="s">
        <v>691</v>
      </c>
      <c r="K200" t="s">
        <v>163</v>
      </c>
      <c r="L200"/>
      <c r="M200"/>
      <c r="O200"/>
    </row>
    <row r="201" spans="1:15" s="11" customFormat="1" x14ac:dyDescent="0.25">
      <c r="A201" s="11" t="s">
        <v>938</v>
      </c>
      <c r="B201" s="11" t="s">
        <v>953</v>
      </c>
      <c r="C201" s="386" t="s">
        <v>249</v>
      </c>
      <c r="D201" t="s">
        <v>954</v>
      </c>
      <c r="E201" s="371">
        <v>1</v>
      </c>
      <c r="F201" s="370">
        <v>1</v>
      </c>
      <c r="G201">
        <v>0</v>
      </c>
      <c r="H201">
        <v>0</v>
      </c>
      <c r="I201"/>
      <c r="J201" s="402">
        <v>1</v>
      </c>
      <c r="K201">
        <v>0</v>
      </c>
      <c r="L201"/>
      <c r="M201"/>
      <c r="O201"/>
    </row>
    <row r="202" spans="1:15" s="11" customFormat="1" x14ac:dyDescent="0.25">
      <c r="A202" s="11" t="s">
        <v>938</v>
      </c>
      <c r="B202" s="153" t="s">
        <v>163</v>
      </c>
      <c r="C202" s="386" t="s">
        <v>249</v>
      </c>
      <c r="D202" t="s">
        <v>955</v>
      </c>
      <c r="E202" s="371" t="s">
        <v>163</v>
      </c>
      <c r="F202" s="370">
        <v>0</v>
      </c>
      <c r="G202">
        <v>0</v>
      </c>
      <c r="H202">
        <v>0</v>
      </c>
      <c r="I202"/>
      <c r="J202" s="402">
        <v>0</v>
      </c>
      <c r="K202">
        <v>0</v>
      </c>
      <c r="L202"/>
      <c r="M202"/>
      <c r="O202"/>
    </row>
    <row r="203" spans="1:15" s="11" customFormat="1" x14ac:dyDescent="0.25">
      <c r="A203" s="11" t="s">
        <v>938</v>
      </c>
      <c r="B203" s="11" t="s">
        <v>956</v>
      </c>
      <c r="C203" s="386" t="s">
        <v>249</v>
      </c>
      <c r="D203" t="s">
        <v>957</v>
      </c>
      <c r="E203" s="371">
        <v>3.6</v>
      </c>
      <c r="F203" s="370">
        <v>5</v>
      </c>
      <c r="G203">
        <v>1.4</v>
      </c>
      <c r="H203">
        <v>0</v>
      </c>
      <c r="I203"/>
      <c r="J203" s="402">
        <v>5</v>
      </c>
      <c r="K203">
        <v>0</v>
      </c>
      <c r="L203"/>
      <c r="M203"/>
      <c r="O203"/>
    </row>
    <row r="204" spans="1:15" s="11" customFormat="1" x14ac:dyDescent="0.25">
      <c r="A204" s="11" t="s">
        <v>938</v>
      </c>
      <c r="B204" s="11" t="s">
        <v>958</v>
      </c>
      <c r="C204" s="386" t="s">
        <v>249</v>
      </c>
      <c r="D204" t="s">
        <v>959</v>
      </c>
      <c r="E204" s="371">
        <v>1.9</v>
      </c>
      <c r="F204" s="370">
        <v>0.8</v>
      </c>
      <c r="G204">
        <v>-1.0999999999999999</v>
      </c>
      <c r="H204">
        <v>0</v>
      </c>
      <c r="I204"/>
      <c r="J204" s="402">
        <v>2.6</v>
      </c>
      <c r="K204">
        <v>1.8</v>
      </c>
      <c r="L204"/>
      <c r="M204"/>
      <c r="O204"/>
    </row>
    <row r="205" spans="1:15" s="11" customFormat="1" x14ac:dyDescent="0.25">
      <c r="A205" s="11" t="s">
        <v>938</v>
      </c>
      <c r="B205" s="11" t="s">
        <v>960</v>
      </c>
      <c r="C205" s="386" t="s">
        <v>249</v>
      </c>
      <c r="D205" t="s">
        <v>961</v>
      </c>
      <c r="E205" s="371">
        <v>1</v>
      </c>
      <c r="F205" s="370" t="s">
        <v>691</v>
      </c>
      <c r="G205" t="s">
        <v>163</v>
      </c>
      <c r="H205">
        <v>0</v>
      </c>
      <c r="I205"/>
      <c r="J205" s="402" t="s">
        <v>691</v>
      </c>
      <c r="K205" t="s">
        <v>163</v>
      </c>
      <c r="L205"/>
      <c r="M205"/>
      <c r="O205"/>
    </row>
    <row r="206" spans="1:15" s="11" customFormat="1" x14ac:dyDescent="0.25">
      <c r="A206" s="11" t="s">
        <v>938</v>
      </c>
      <c r="B206" s="11" t="s">
        <v>962</v>
      </c>
      <c r="C206" s="386" t="s">
        <v>249</v>
      </c>
      <c r="D206" t="s">
        <v>963</v>
      </c>
      <c r="E206" s="371">
        <v>0.6</v>
      </c>
      <c r="F206" s="370">
        <v>1</v>
      </c>
      <c r="G206">
        <v>0.4</v>
      </c>
      <c r="H206">
        <v>0</v>
      </c>
      <c r="I206"/>
      <c r="J206" s="402">
        <v>1</v>
      </c>
      <c r="K206">
        <v>0</v>
      </c>
      <c r="L206"/>
      <c r="M206"/>
      <c r="O206"/>
    </row>
    <row r="207" spans="1:15" s="11" customFormat="1" x14ac:dyDescent="0.25">
      <c r="A207" s="11" t="s">
        <v>938</v>
      </c>
      <c r="B207" s="11" t="s">
        <v>964</v>
      </c>
      <c r="C207" s="386" t="s">
        <v>249</v>
      </c>
      <c r="D207" t="s">
        <v>965</v>
      </c>
      <c r="E207" s="371">
        <v>0</v>
      </c>
      <c r="F207" s="370">
        <v>0</v>
      </c>
      <c r="G207">
        <v>0</v>
      </c>
      <c r="H207">
        <v>0</v>
      </c>
      <c r="I207"/>
      <c r="J207" s="402">
        <v>0</v>
      </c>
      <c r="K207">
        <v>0</v>
      </c>
      <c r="L207"/>
      <c r="M207"/>
      <c r="O207"/>
    </row>
    <row r="208" spans="1:15" s="11" customFormat="1" x14ac:dyDescent="0.25">
      <c r="A208" s="11" t="s">
        <v>938</v>
      </c>
      <c r="B208" s="11" t="s">
        <v>966</v>
      </c>
      <c r="C208" s="386" t="s">
        <v>249</v>
      </c>
      <c r="D208" t="s">
        <v>967</v>
      </c>
      <c r="E208" s="371">
        <v>1</v>
      </c>
      <c r="F208" s="370">
        <v>1</v>
      </c>
      <c r="G208">
        <v>0</v>
      </c>
      <c r="H208">
        <v>0</v>
      </c>
      <c r="I208"/>
      <c r="J208" s="402">
        <v>1</v>
      </c>
      <c r="K208">
        <v>0</v>
      </c>
      <c r="L208"/>
      <c r="M208"/>
      <c r="O208"/>
    </row>
    <row r="209" spans="1:15" s="11" customFormat="1" x14ac:dyDescent="0.25">
      <c r="A209" s="11" t="s">
        <v>938</v>
      </c>
      <c r="B209" s="11" t="s">
        <v>968</v>
      </c>
      <c r="C209" s="386" t="s">
        <v>249</v>
      </c>
      <c r="D209" t="s">
        <v>969</v>
      </c>
      <c r="E209" s="371">
        <v>0.91500000000000004</v>
      </c>
      <c r="F209" s="370">
        <v>1</v>
      </c>
      <c r="G209">
        <v>8.4999999999999964E-2</v>
      </c>
      <c r="H209">
        <v>0</v>
      </c>
      <c r="I209"/>
      <c r="J209" s="402">
        <v>1</v>
      </c>
      <c r="K209">
        <v>0</v>
      </c>
      <c r="L209"/>
      <c r="M209"/>
      <c r="O209"/>
    </row>
    <row r="210" spans="1:15" s="11" customFormat="1" x14ac:dyDescent="0.25">
      <c r="A210" s="11" t="s">
        <v>938</v>
      </c>
      <c r="B210" s="153" t="s">
        <v>163</v>
      </c>
      <c r="C210" s="386" t="s">
        <v>249</v>
      </c>
      <c r="D210" t="s">
        <v>970</v>
      </c>
      <c r="E210" s="371" t="s">
        <v>163</v>
      </c>
      <c r="F210" s="370">
        <v>0</v>
      </c>
      <c r="G210">
        <v>0</v>
      </c>
      <c r="H210">
        <v>0</v>
      </c>
      <c r="I210"/>
      <c r="J210" s="402">
        <v>0</v>
      </c>
      <c r="K210">
        <v>0</v>
      </c>
      <c r="L210"/>
      <c r="M210"/>
      <c r="O210"/>
    </row>
    <row r="211" spans="1:15" s="11" customFormat="1" x14ac:dyDescent="0.25">
      <c r="A211" s="11" t="s">
        <v>938</v>
      </c>
      <c r="B211" s="11" t="s">
        <v>971</v>
      </c>
      <c r="C211" s="386" t="s">
        <v>249</v>
      </c>
      <c r="D211" t="s">
        <v>972</v>
      </c>
      <c r="E211" s="371">
        <v>0.2</v>
      </c>
      <c r="F211" s="370">
        <v>0</v>
      </c>
      <c r="G211">
        <v>-0.2</v>
      </c>
      <c r="H211">
        <v>0</v>
      </c>
      <c r="I211" t="s">
        <v>959</v>
      </c>
      <c r="J211" s="402">
        <v>0</v>
      </c>
      <c r="K211">
        <v>0</v>
      </c>
      <c r="L211"/>
      <c r="M211"/>
      <c r="O211"/>
    </row>
    <row r="212" spans="1:15" s="11" customFormat="1" x14ac:dyDescent="0.25">
      <c r="A212" s="11" t="s">
        <v>938</v>
      </c>
      <c r="B212" s="11" t="s">
        <v>973</v>
      </c>
      <c r="C212" s="386" t="s">
        <v>249</v>
      </c>
      <c r="D212" t="s">
        <v>974</v>
      </c>
      <c r="E212" s="371">
        <v>0.2</v>
      </c>
      <c r="F212" s="370">
        <v>0.4</v>
      </c>
      <c r="G212">
        <v>0.2</v>
      </c>
      <c r="H212">
        <v>0</v>
      </c>
      <c r="I212"/>
      <c r="J212" s="402">
        <v>0.4</v>
      </c>
      <c r="K212">
        <v>0</v>
      </c>
      <c r="L212"/>
      <c r="M212"/>
      <c r="O212"/>
    </row>
    <row r="213" spans="1:15" s="11" customFormat="1" x14ac:dyDescent="0.25">
      <c r="A213" s="11" t="s">
        <v>938</v>
      </c>
      <c r="B213" s="11" t="s">
        <v>975</v>
      </c>
      <c r="C213" s="386" t="s">
        <v>249</v>
      </c>
      <c r="D213" t="s">
        <v>976</v>
      </c>
      <c r="E213" s="371">
        <v>3</v>
      </c>
      <c r="F213" s="370">
        <v>1</v>
      </c>
      <c r="G213">
        <v>-2</v>
      </c>
      <c r="H213">
        <v>0</v>
      </c>
      <c r="I213"/>
      <c r="J213" s="402">
        <v>1</v>
      </c>
      <c r="K213">
        <v>0</v>
      </c>
      <c r="L213"/>
      <c r="M213"/>
      <c r="O213"/>
    </row>
    <row r="214" spans="1:15" s="11" customFormat="1" x14ac:dyDescent="0.25">
      <c r="A214" s="11" t="s">
        <v>938</v>
      </c>
      <c r="B214" s="11" t="s">
        <v>977</v>
      </c>
      <c r="C214" s="386" t="s">
        <v>249</v>
      </c>
      <c r="D214" t="s">
        <v>978</v>
      </c>
      <c r="E214" s="371">
        <v>0</v>
      </c>
      <c r="F214" s="370">
        <v>0.5</v>
      </c>
      <c r="G214">
        <v>0.5</v>
      </c>
      <c r="H214">
        <v>0</v>
      </c>
      <c r="I214"/>
      <c r="J214" s="402">
        <v>0.5</v>
      </c>
      <c r="K214">
        <v>0</v>
      </c>
      <c r="L214"/>
      <c r="M214"/>
      <c r="O214"/>
    </row>
    <row r="215" spans="1:15" s="11" customFormat="1" x14ac:dyDescent="0.25">
      <c r="A215" s="11" t="s">
        <v>938</v>
      </c>
      <c r="B215" s="11" t="s">
        <v>979</v>
      </c>
      <c r="C215" s="386" t="s">
        <v>249</v>
      </c>
      <c r="D215" t="s">
        <v>980</v>
      </c>
      <c r="E215" s="371">
        <v>0.02</v>
      </c>
      <c r="F215" s="370">
        <v>0</v>
      </c>
      <c r="G215">
        <v>-0.02</v>
      </c>
      <c r="H215">
        <v>0</v>
      </c>
      <c r="I215"/>
      <c r="J215" s="402">
        <v>0</v>
      </c>
      <c r="K215">
        <v>0</v>
      </c>
      <c r="L215"/>
      <c r="M215"/>
      <c r="O215"/>
    </row>
    <row r="216" spans="1:15" s="11" customFormat="1" x14ac:dyDescent="0.25">
      <c r="A216" s="11" t="s">
        <v>938</v>
      </c>
      <c r="B216" s="11" t="s">
        <v>981</v>
      </c>
      <c r="C216" s="386" t="s">
        <v>249</v>
      </c>
      <c r="D216" t="s">
        <v>982</v>
      </c>
      <c r="E216" s="371">
        <v>3</v>
      </c>
      <c r="F216" s="370">
        <v>3</v>
      </c>
      <c r="G216">
        <v>0</v>
      </c>
      <c r="H216">
        <v>0</v>
      </c>
      <c r="I216"/>
      <c r="J216" s="402">
        <v>2</v>
      </c>
      <c r="K216">
        <v>-1</v>
      </c>
      <c r="L216"/>
      <c r="M216"/>
      <c r="O216"/>
    </row>
    <row r="217" spans="1:15" s="11" customFormat="1" x14ac:dyDescent="0.25">
      <c r="A217" s="11" t="s">
        <v>938</v>
      </c>
      <c r="B217" s="11" t="s">
        <v>983</v>
      </c>
      <c r="C217" s="386" t="s">
        <v>249</v>
      </c>
      <c r="D217" t="s">
        <v>984</v>
      </c>
      <c r="E217" s="371">
        <v>4</v>
      </c>
      <c r="F217" s="370">
        <v>3</v>
      </c>
      <c r="G217">
        <v>-1</v>
      </c>
      <c r="H217">
        <v>0</v>
      </c>
      <c r="I217"/>
      <c r="J217" s="402">
        <v>3</v>
      </c>
      <c r="K217">
        <v>0</v>
      </c>
      <c r="L217"/>
      <c r="M217"/>
      <c r="O217"/>
    </row>
    <row r="218" spans="1:15" s="11" customFormat="1" x14ac:dyDescent="0.25">
      <c r="A218" s="11" t="s">
        <v>938</v>
      </c>
      <c r="B218" s="11" t="s">
        <v>985</v>
      </c>
      <c r="C218" s="386" t="s">
        <v>249</v>
      </c>
      <c r="D218" t="s">
        <v>986</v>
      </c>
      <c r="E218" s="371">
        <v>1.75</v>
      </c>
      <c r="F218" s="370">
        <v>2</v>
      </c>
      <c r="G218">
        <v>0.25</v>
      </c>
      <c r="H218">
        <v>0</v>
      </c>
      <c r="I218"/>
      <c r="J218" s="402">
        <v>2</v>
      </c>
      <c r="K218">
        <v>0</v>
      </c>
      <c r="L218"/>
      <c r="M218"/>
      <c r="O218"/>
    </row>
    <row r="219" spans="1:15" s="11" customFormat="1" x14ac:dyDescent="0.25">
      <c r="A219" s="11" t="s">
        <v>938</v>
      </c>
      <c r="B219" s="153" t="s">
        <v>163</v>
      </c>
      <c r="C219" s="386" t="s">
        <v>249</v>
      </c>
      <c r="D219" t="s">
        <v>987</v>
      </c>
      <c r="E219" s="371" t="s">
        <v>163</v>
      </c>
      <c r="F219" s="370">
        <v>0</v>
      </c>
      <c r="G219">
        <v>0</v>
      </c>
      <c r="H219">
        <v>0</v>
      </c>
      <c r="I219"/>
      <c r="J219" s="402">
        <v>0</v>
      </c>
      <c r="K219">
        <v>0</v>
      </c>
      <c r="L219"/>
      <c r="M219"/>
      <c r="O219"/>
    </row>
    <row r="220" spans="1:15" s="11" customFormat="1" x14ac:dyDescent="0.25">
      <c r="A220" s="11" t="s">
        <v>938</v>
      </c>
      <c r="B220" s="11" t="s">
        <v>988</v>
      </c>
      <c r="C220" s="386" t="s">
        <v>249</v>
      </c>
      <c r="D220" t="s">
        <v>989</v>
      </c>
      <c r="E220" s="371">
        <v>0.6</v>
      </c>
      <c r="F220" s="370">
        <v>0</v>
      </c>
      <c r="G220">
        <v>-0.6</v>
      </c>
      <c r="H220">
        <v>0</v>
      </c>
      <c r="I220"/>
      <c r="J220" s="402">
        <v>0</v>
      </c>
      <c r="K220">
        <v>0</v>
      </c>
      <c r="L220"/>
      <c r="M220"/>
      <c r="O220"/>
    </row>
    <row r="221" spans="1:15" s="11" customFormat="1" x14ac:dyDescent="0.25">
      <c r="A221" s="11" t="s">
        <v>938</v>
      </c>
      <c r="B221" s="11" t="s">
        <v>990</v>
      </c>
      <c r="C221" s="386" t="s">
        <v>249</v>
      </c>
      <c r="D221" t="s">
        <v>991</v>
      </c>
      <c r="E221" s="371">
        <v>0.6</v>
      </c>
      <c r="F221" s="370">
        <v>0.6</v>
      </c>
      <c r="G221">
        <v>0</v>
      </c>
      <c r="H221">
        <v>0</v>
      </c>
      <c r="I221"/>
      <c r="J221" s="402">
        <v>0.6</v>
      </c>
      <c r="K221">
        <v>0</v>
      </c>
      <c r="L221"/>
      <c r="M221"/>
      <c r="O221"/>
    </row>
    <row r="222" spans="1:15" s="11" customFormat="1" x14ac:dyDescent="0.25">
      <c r="A222" s="11" t="s">
        <v>938</v>
      </c>
      <c r="B222" s="11" t="s">
        <v>992</v>
      </c>
      <c r="C222" s="386" t="s">
        <v>249</v>
      </c>
      <c r="D222" t="s">
        <v>993</v>
      </c>
      <c r="E222" s="371">
        <v>0.8</v>
      </c>
      <c r="F222" s="370" t="s">
        <v>691</v>
      </c>
      <c r="G222" t="s">
        <v>163</v>
      </c>
      <c r="H222">
        <v>0</v>
      </c>
      <c r="I222"/>
      <c r="J222" s="402" t="s">
        <v>691</v>
      </c>
      <c r="K222" t="s">
        <v>163</v>
      </c>
      <c r="L222"/>
      <c r="M222"/>
      <c r="O222"/>
    </row>
    <row r="223" spans="1:15" s="11" customFormat="1" x14ac:dyDescent="0.25">
      <c r="A223" s="11" t="s">
        <v>938</v>
      </c>
      <c r="B223" s="11" t="s">
        <v>994</v>
      </c>
      <c r="C223" s="386" t="s">
        <v>249</v>
      </c>
      <c r="D223" t="s">
        <v>995</v>
      </c>
      <c r="E223" s="371">
        <v>1</v>
      </c>
      <c r="F223" s="370">
        <v>1</v>
      </c>
      <c r="G223">
        <v>0</v>
      </c>
      <c r="H223">
        <v>0</v>
      </c>
      <c r="I223"/>
      <c r="J223" s="402">
        <v>1</v>
      </c>
      <c r="K223">
        <v>0</v>
      </c>
      <c r="L223"/>
      <c r="M223"/>
      <c r="O223"/>
    </row>
    <row r="224" spans="1:15" s="11" customFormat="1" x14ac:dyDescent="0.25">
      <c r="A224" s="11" t="s">
        <v>938</v>
      </c>
      <c r="B224" s="11" t="s">
        <v>996</v>
      </c>
      <c r="C224" s="386" t="s">
        <v>249</v>
      </c>
      <c r="D224" t="s">
        <v>997</v>
      </c>
      <c r="E224" s="371">
        <v>2</v>
      </c>
      <c r="F224" s="370">
        <v>1</v>
      </c>
      <c r="G224">
        <v>-1</v>
      </c>
      <c r="H224">
        <v>1</v>
      </c>
      <c r="I224"/>
      <c r="J224" s="402">
        <v>1</v>
      </c>
      <c r="K224">
        <v>0</v>
      </c>
      <c r="L224"/>
      <c r="M224"/>
      <c r="O224"/>
    </row>
    <row r="225" spans="1:15" s="11" customFormat="1" x14ac:dyDescent="0.25">
      <c r="A225" s="11" t="s">
        <v>938</v>
      </c>
      <c r="B225" s="11" t="s">
        <v>998</v>
      </c>
      <c r="C225" s="386" t="s">
        <v>249</v>
      </c>
      <c r="D225" t="s">
        <v>999</v>
      </c>
      <c r="E225" s="371">
        <v>1</v>
      </c>
      <c r="F225" s="370">
        <v>0.1</v>
      </c>
      <c r="G225">
        <v>-0.9</v>
      </c>
      <c r="H225">
        <v>0</v>
      </c>
      <c r="I225"/>
      <c r="J225" s="402">
        <v>0.1</v>
      </c>
      <c r="K225">
        <v>0</v>
      </c>
      <c r="L225"/>
      <c r="M225"/>
      <c r="O225"/>
    </row>
    <row r="226" spans="1:15" s="11" customFormat="1" x14ac:dyDescent="0.25">
      <c r="A226" s="11" t="s">
        <v>938</v>
      </c>
      <c r="B226" s="11" t="s">
        <v>1000</v>
      </c>
      <c r="C226" s="386" t="s">
        <v>249</v>
      </c>
      <c r="D226" t="s">
        <v>1001</v>
      </c>
      <c r="E226" s="371">
        <v>0.5</v>
      </c>
      <c r="F226" s="370">
        <v>0</v>
      </c>
      <c r="G226">
        <v>-0.5</v>
      </c>
      <c r="H226">
        <v>0</v>
      </c>
      <c r="I226"/>
      <c r="J226" s="402">
        <v>0</v>
      </c>
      <c r="K226">
        <v>0</v>
      </c>
      <c r="L226"/>
      <c r="M226"/>
      <c r="O226"/>
    </row>
    <row r="227" spans="1:15" s="11" customFormat="1" x14ac:dyDescent="0.25">
      <c r="A227" s="11" t="s">
        <v>938</v>
      </c>
      <c r="B227" s="11" t="s">
        <v>1002</v>
      </c>
      <c r="C227" s="386" t="s">
        <v>249</v>
      </c>
      <c r="D227" t="s">
        <v>1003</v>
      </c>
      <c r="E227" s="371">
        <v>3</v>
      </c>
      <c r="F227" s="370">
        <v>4</v>
      </c>
      <c r="G227">
        <v>1</v>
      </c>
      <c r="H227">
        <v>0</v>
      </c>
      <c r="I227"/>
      <c r="J227" s="402">
        <v>3</v>
      </c>
      <c r="K227">
        <v>-1</v>
      </c>
      <c r="L227"/>
      <c r="M227"/>
      <c r="O227"/>
    </row>
    <row r="228" spans="1:15" s="11" customFormat="1" x14ac:dyDescent="0.25">
      <c r="A228" s="11" t="s">
        <v>938</v>
      </c>
      <c r="B228" s="11" t="s">
        <v>1004</v>
      </c>
      <c r="C228" s="386" t="s">
        <v>249</v>
      </c>
      <c r="D228" t="s">
        <v>1005</v>
      </c>
      <c r="E228" s="371">
        <v>1</v>
      </c>
      <c r="F228" s="370">
        <v>0</v>
      </c>
      <c r="G228">
        <v>-1</v>
      </c>
      <c r="H228">
        <v>0</v>
      </c>
      <c r="I228"/>
      <c r="J228" s="402">
        <v>0</v>
      </c>
      <c r="K228">
        <v>0</v>
      </c>
      <c r="L228"/>
      <c r="M228"/>
      <c r="O228"/>
    </row>
    <row r="229" spans="1:15" s="11" customFormat="1" x14ac:dyDescent="0.25">
      <c r="A229" s="11" t="s">
        <v>938</v>
      </c>
      <c r="B229" s="11" t="s">
        <v>1006</v>
      </c>
      <c r="C229" s="386" t="s">
        <v>249</v>
      </c>
      <c r="D229" t="s">
        <v>1007</v>
      </c>
      <c r="E229" s="371">
        <v>0.02</v>
      </c>
      <c r="F229" s="370">
        <v>0</v>
      </c>
      <c r="G229">
        <v>-0.02</v>
      </c>
      <c r="H229">
        <v>0</v>
      </c>
      <c r="I229"/>
      <c r="J229" s="402">
        <v>0</v>
      </c>
      <c r="K229">
        <v>0</v>
      </c>
      <c r="L229"/>
      <c r="M229"/>
      <c r="O229"/>
    </row>
    <row r="230" spans="1:15" s="11" customFormat="1" x14ac:dyDescent="0.25">
      <c r="A230" s="11" t="s">
        <v>938</v>
      </c>
      <c r="B230" s="11" t="s">
        <v>1008</v>
      </c>
      <c r="C230" s="386" t="s">
        <v>249</v>
      </c>
      <c r="D230" t="s">
        <v>1009</v>
      </c>
      <c r="E230" s="371">
        <v>1</v>
      </c>
      <c r="F230" s="370">
        <v>1</v>
      </c>
      <c r="G230">
        <v>0</v>
      </c>
      <c r="H230">
        <v>0</v>
      </c>
      <c r="I230"/>
      <c r="J230" s="402">
        <v>1</v>
      </c>
      <c r="K230">
        <v>0</v>
      </c>
      <c r="L230"/>
      <c r="M230"/>
      <c r="O230"/>
    </row>
    <row r="231" spans="1:15" s="11" customFormat="1" x14ac:dyDescent="0.25">
      <c r="A231" s="11" t="s">
        <v>938</v>
      </c>
      <c r="B231" s="11" t="s">
        <v>1010</v>
      </c>
      <c r="C231" s="386" t="s">
        <v>249</v>
      </c>
      <c r="D231" t="s">
        <v>1011</v>
      </c>
      <c r="E231" s="371">
        <v>3</v>
      </c>
      <c r="F231" s="370">
        <v>2</v>
      </c>
      <c r="G231">
        <v>-1</v>
      </c>
      <c r="H231">
        <v>0</v>
      </c>
      <c r="I231"/>
      <c r="J231" s="402">
        <v>2</v>
      </c>
      <c r="K231">
        <v>0</v>
      </c>
      <c r="L231"/>
      <c r="M231"/>
      <c r="O231"/>
    </row>
    <row r="232" spans="1:15" s="11" customFormat="1" x14ac:dyDescent="0.25">
      <c r="A232" s="11" t="s">
        <v>938</v>
      </c>
      <c r="B232" s="11" t="s">
        <v>1012</v>
      </c>
      <c r="C232" s="386" t="s">
        <v>249</v>
      </c>
      <c r="D232" t="s">
        <v>1013</v>
      </c>
      <c r="E232" s="371">
        <v>0.2</v>
      </c>
      <c r="F232" s="370">
        <v>0</v>
      </c>
      <c r="G232">
        <v>-0.2</v>
      </c>
      <c r="H232">
        <v>0</v>
      </c>
      <c r="I232"/>
      <c r="J232" s="402">
        <v>0</v>
      </c>
      <c r="K232">
        <v>0</v>
      </c>
      <c r="L232"/>
      <c r="M232"/>
      <c r="O232"/>
    </row>
    <row r="233" spans="1:15" s="11" customFormat="1" x14ac:dyDescent="0.25">
      <c r="A233" s="11" t="s">
        <v>938</v>
      </c>
      <c r="B233" s="11" t="s">
        <v>1014</v>
      </c>
      <c r="C233" s="386" t="s">
        <v>249</v>
      </c>
      <c r="D233" t="s">
        <v>1015</v>
      </c>
      <c r="E233" s="371">
        <v>0.01</v>
      </c>
      <c r="F233" s="370">
        <v>0.8</v>
      </c>
      <c r="G233">
        <v>0.79</v>
      </c>
      <c r="H233">
        <v>0</v>
      </c>
      <c r="I233"/>
      <c r="J233" s="402">
        <v>0.8</v>
      </c>
      <c r="K233">
        <v>0</v>
      </c>
      <c r="L233"/>
      <c r="M233"/>
      <c r="O233"/>
    </row>
    <row r="234" spans="1:15" s="11" customFormat="1" x14ac:dyDescent="0.25">
      <c r="A234" s="11" t="s">
        <v>938</v>
      </c>
      <c r="B234" s="11" t="s">
        <v>1016</v>
      </c>
      <c r="C234" s="386" t="s">
        <v>249</v>
      </c>
      <c r="D234" t="s">
        <v>1017</v>
      </c>
      <c r="E234" s="371">
        <v>0</v>
      </c>
      <c r="F234" s="370">
        <v>1</v>
      </c>
      <c r="G234">
        <v>1</v>
      </c>
      <c r="H234">
        <v>0</v>
      </c>
      <c r="I234"/>
      <c r="J234" s="402">
        <v>1</v>
      </c>
      <c r="K234">
        <v>0</v>
      </c>
      <c r="L234"/>
      <c r="M234"/>
      <c r="O234"/>
    </row>
    <row r="235" spans="1:15" s="11" customFormat="1" x14ac:dyDescent="0.25">
      <c r="A235" s="11" t="s">
        <v>938</v>
      </c>
      <c r="B235" s="11" t="s">
        <v>1018</v>
      </c>
      <c r="C235" s="386" t="s">
        <v>249</v>
      </c>
      <c r="D235" t="s">
        <v>1019</v>
      </c>
      <c r="E235" s="371">
        <v>1</v>
      </c>
      <c r="F235" s="370">
        <v>1</v>
      </c>
      <c r="G235">
        <v>0</v>
      </c>
      <c r="H235">
        <v>0</v>
      </c>
      <c r="I235"/>
      <c r="J235" s="402">
        <v>1</v>
      </c>
      <c r="K235">
        <v>0</v>
      </c>
      <c r="L235"/>
      <c r="M235"/>
      <c r="O235"/>
    </row>
    <row r="236" spans="1:15" s="11" customFormat="1" x14ac:dyDescent="0.25">
      <c r="A236" s="11" t="s">
        <v>938</v>
      </c>
      <c r="B236" s="11" t="s">
        <v>1020</v>
      </c>
      <c r="C236" s="386" t="s">
        <v>249</v>
      </c>
      <c r="D236" t="s">
        <v>1021</v>
      </c>
      <c r="E236" s="371">
        <v>1</v>
      </c>
      <c r="F236" s="370">
        <v>1.5</v>
      </c>
      <c r="G236">
        <v>0.5</v>
      </c>
      <c r="H236">
        <v>0</v>
      </c>
      <c r="I236"/>
      <c r="J236" s="402">
        <v>1.5</v>
      </c>
      <c r="K236">
        <v>0</v>
      </c>
      <c r="L236"/>
      <c r="M236"/>
      <c r="O236"/>
    </row>
    <row r="237" spans="1:15" s="11" customFormat="1" x14ac:dyDescent="0.25">
      <c r="A237" s="11" t="s">
        <v>938</v>
      </c>
      <c r="B237" s="11" t="s">
        <v>1022</v>
      </c>
      <c r="C237" s="386" t="s">
        <v>249</v>
      </c>
      <c r="D237" t="s">
        <v>1023</v>
      </c>
      <c r="E237" s="371">
        <v>1.89</v>
      </c>
      <c r="F237" s="370">
        <v>0.625</v>
      </c>
      <c r="G237">
        <v>-1.2649999999999999</v>
      </c>
      <c r="H237">
        <v>0</v>
      </c>
      <c r="I237"/>
      <c r="J237" s="402">
        <v>0.625</v>
      </c>
      <c r="K237">
        <v>0</v>
      </c>
      <c r="L237"/>
      <c r="M237"/>
      <c r="O237"/>
    </row>
    <row r="238" spans="1:15" s="11" customFormat="1" x14ac:dyDescent="0.25">
      <c r="A238" s="11" t="s">
        <v>938</v>
      </c>
      <c r="B238" s="11" t="s">
        <v>1024</v>
      </c>
      <c r="C238" s="386" t="s">
        <v>249</v>
      </c>
      <c r="D238" t="s">
        <v>1025</v>
      </c>
      <c r="E238" s="371">
        <v>0.1</v>
      </c>
      <c r="F238" s="370">
        <v>0.8</v>
      </c>
      <c r="G238">
        <v>0.70000000000000007</v>
      </c>
      <c r="H238">
        <v>0</v>
      </c>
      <c r="I238"/>
      <c r="J238" s="402">
        <v>0.8</v>
      </c>
      <c r="K238">
        <v>0</v>
      </c>
      <c r="L238"/>
      <c r="M238"/>
      <c r="O238"/>
    </row>
    <row r="239" spans="1:15" s="11" customFormat="1" x14ac:dyDescent="0.25">
      <c r="A239" s="11" t="s">
        <v>1026</v>
      </c>
      <c r="B239" s="11" t="s">
        <v>1027</v>
      </c>
      <c r="C239" s="386" t="s">
        <v>546</v>
      </c>
      <c r="D239" t="s">
        <v>1028</v>
      </c>
      <c r="E239" s="371">
        <v>0.1</v>
      </c>
      <c r="F239" s="370">
        <v>0.5</v>
      </c>
      <c r="G239">
        <v>0.4</v>
      </c>
      <c r="H239">
        <v>0</v>
      </c>
      <c r="I239"/>
      <c r="J239" s="402">
        <v>0.5</v>
      </c>
      <c r="K239">
        <v>0</v>
      </c>
      <c r="L239"/>
      <c r="M239"/>
      <c r="O239"/>
    </row>
    <row r="240" spans="1:15" s="11" customFormat="1" x14ac:dyDescent="0.25">
      <c r="A240" s="11" t="s">
        <v>1026</v>
      </c>
      <c r="B240" s="11" t="s">
        <v>1029</v>
      </c>
      <c r="C240" s="386" t="s">
        <v>546</v>
      </c>
      <c r="D240" t="s">
        <v>1030</v>
      </c>
      <c r="E240" s="371">
        <v>0.6</v>
      </c>
      <c r="F240" s="370">
        <v>0.5</v>
      </c>
      <c r="G240">
        <v>-9.9999999999999978E-2</v>
      </c>
      <c r="H240">
        <v>0</v>
      </c>
      <c r="I240"/>
      <c r="J240" s="402">
        <v>0.5</v>
      </c>
      <c r="K240">
        <v>0</v>
      </c>
      <c r="L240"/>
      <c r="M240"/>
      <c r="O240"/>
    </row>
    <row r="241" spans="1:15" s="11" customFormat="1" x14ac:dyDescent="0.25">
      <c r="A241" s="11" t="s">
        <v>1026</v>
      </c>
      <c r="B241" s="11" t="s">
        <v>1031</v>
      </c>
      <c r="C241" s="386" t="s">
        <v>546</v>
      </c>
      <c r="D241" t="s">
        <v>1032</v>
      </c>
      <c r="E241" s="371">
        <v>0.5</v>
      </c>
      <c r="F241" s="370">
        <v>1.6</v>
      </c>
      <c r="G241">
        <v>1.1000000000000001</v>
      </c>
      <c r="H241">
        <v>0</v>
      </c>
      <c r="I241"/>
      <c r="J241" s="402">
        <v>1.6</v>
      </c>
      <c r="K241">
        <v>0</v>
      </c>
      <c r="L241"/>
      <c r="M241"/>
      <c r="O241"/>
    </row>
    <row r="242" spans="1:15" s="11" customFormat="1" x14ac:dyDescent="0.25">
      <c r="A242" s="11" t="s">
        <v>1026</v>
      </c>
      <c r="B242" s="11" t="s">
        <v>1033</v>
      </c>
      <c r="C242" s="386" t="s">
        <v>546</v>
      </c>
      <c r="D242" t="s">
        <v>1034</v>
      </c>
      <c r="E242" s="371">
        <v>3.5</v>
      </c>
      <c r="F242" s="370">
        <v>4</v>
      </c>
      <c r="G242">
        <v>0.5</v>
      </c>
      <c r="H242">
        <v>0</v>
      </c>
      <c r="I242"/>
      <c r="J242" s="402">
        <v>4</v>
      </c>
      <c r="K242">
        <v>0</v>
      </c>
      <c r="L242"/>
      <c r="M242"/>
      <c r="O242"/>
    </row>
    <row r="243" spans="1:15" s="11" customFormat="1" x14ac:dyDescent="0.25">
      <c r="A243" s="11" t="s">
        <v>1026</v>
      </c>
      <c r="B243" s="153" t="s">
        <v>163</v>
      </c>
      <c r="C243" s="386" t="s">
        <v>546</v>
      </c>
      <c r="D243" t="s">
        <v>1035</v>
      </c>
      <c r="E243" s="371" t="s">
        <v>163</v>
      </c>
      <c r="F243" s="370">
        <v>0</v>
      </c>
      <c r="G243">
        <v>0</v>
      </c>
      <c r="H243">
        <v>0</v>
      </c>
      <c r="I243"/>
      <c r="J243" s="402">
        <v>0</v>
      </c>
      <c r="K243">
        <v>0</v>
      </c>
      <c r="L243"/>
      <c r="M243"/>
      <c r="O243"/>
    </row>
    <row r="244" spans="1:15" s="11" customFormat="1" x14ac:dyDescent="0.25">
      <c r="A244" s="11" t="s">
        <v>1026</v>
      </c>
      <c r="B244" s="11" t="s">
        <v>1036</v>
      </c>
      <c r="C244" s="386" t="s">
        <v>546</v>
      </c>
      <c r="D244" t="s">
        <v>1037</v>
      </c>
      <c r="E244" s="371">
        <v>0.2</v>
      </c>
      <c r="F244" s="370">
        <v>0.4</v>
      </c>
      <c r="G244">
        <v>0.2</v>
      </c>
      <c r="H244">
        <v>0</v>
      </c>
      <c r="I244"/>
      <c r="J244" s="402">
        <v>0.4</v>
      </c>
      <c r="K244">
        <v>0</v>
      </c>
      <c r="L244"/>
      <c r="M244"/>
      <c r="O244"/>
    </row>
    <row r="245" spans="1:15" s="11" customFormat="1" x14ac:dyDescent="0.25">
      <c r="A245" s="11" t="s">
        <v>1026</v>
      </c>
      <c r="B245" s="11" t="s">
        <v>1038</v>
      </c>
      <c r="C245" s="386" t="s">
        <v>546</v>
      </c>
      <c r="D245" t="s">
        <v>1039</v>
      </c>
      <c r="E245" s="371">
        <v>2.8</v>
      </c>
      <c r="F245" s="370">
        <v>2.8</v>
      </c>
      <c r="G245">
        <v>0</v>
      </c>
      <c r="H245">
        <v>0</v>
      </c>
      <c r="I245"/>
      <c r="J245" s="402">
        <v>2.8</v>
      </c>
      <c r="K245">
        <v>0</v>
      </c>
      <c r="L245"/>
      <c r="M245"/>
      <c r="O245"/>
    </row>
    <row r="246" spans="1:15" s="11" customFormat="1" x14ac:dyDescent="0.25">
      <c r="A246" s="11" t="s">
        <v>1026</v>
      </c>
      <c r="B246" s="11" t="s">
        <v>1040</v>
      </c>
      <c r="C246" s="386" t="s">
        <v>546</v>
      </c>
      <c r="D246" t="s">
        <v>1041</v>
      </c>
      <c r="E246" s="371" t="s">
        <v>163</v>
      </c>
      <c r="F246" s="370">
        <v>7</v>
      </c>
      <c r="G246" t="s">
        <v>774</v>
      </c>
      <c r="H246">
        <v>0</v>
      </c>
      <c r="I246"/>
      <c r="J246" s="402">
        <v>7</v>
      </c>
      <c r="K246">
        <v>0</v>
      </c>
      <c r="L246"/>
      <c r="M246"/>
      <c r="O246"/>
    </row>
    <row r="247" spans="1:15" s="11" customFormat="1" x14ac:dyDescent="0.25">
      <c r="A247" s="11" t="s">
        <v>1026</v>
      </c>
      <c r="B247" s="11" t="s">
        <v>1042</v>
      </c>
      <c r="C247" s="386" t="s">
        <v>546</v>
      </c>
      <c r="D247" t="s">
        <v>1043</v>
      </c>
      <c r="E247" s="371">
        <v>0.6</v>
      </c>
      <c r="F247" s="370">
        <v>2.6</v>
      </c>
      <c r="G247">
        <v>2</v>
      </c>
      <c r="H247">
        <v>0</v>
      </c>
      <c r="I247"/>
      <c r="J247" s="402">
        <v>2.6</v>
      </c>
      <c r="K247">
        <v>0</v>
      </c>
      <c r="L247"/>
      <c r="M247"/>
      <c r="O247"/>
    </row>
    <row r="248" spans="1:15" s="11" customFormat="1" x14ac:dyDescent="0.25">
      <c r="A248" s="11" t="s">
        <v>1026</v>
      </c>
      <c r="B248" s="11" t="s">
        <v>1044</v>
      </c>
      <c r="C248" s="386" t="s">
        <v>546</v>
      </c>
      <c r="D248" t="s">
        <v>1045</v>
      </c>
      <c r="E248" s="371">
        <v>3.3</v>
      </c>
      <c r="F248" s="370">
        <v>3</v>
      </c>
      <c r="G248">
        <v>-0.29999999999999982</v>
      </c>
      <c r="H248">
        <v>0</v>
      </c>
      <c r="I248"/>
      <c r="J248" s="402">
        <v>3</v>
      </c>
      <c r="K248">
        <v>0</v>
      </c>
      <c r="L248"/>
      <c r="M248"/>
      <c r="O248"/>
    </row>
    <row r="249" spans="1:15" s="11" customFormat="1" x14ac:dyDescent="0.25">
      <c r="A249" s="11" t="s">
        <v>1026</v>
      </c>
      <c r="B249" s="11" t="s">
        <v>1046</v>
      </c>
      <c r="C249" s="386" t="s">
        <v>546</v>
      </c>
      <c r="D249" t="s">
        <v>1047</v>
      </c>
      <c r="E249" s="371">
        <v>2.8</v>
      </c>
      <c r="F249" s="370">
        <v>2</v>
      </c>
      <c r="G249">
        <v>-0.79999999999999982</v>
      </c>
      <c r="H249">
        <v>0</v>
      </c>
      <c r="I249"/>
      <c r="J249" s="402">
        <v>2</v>
      </c>
      <c r="K249">
        <v>0</v>
      </c>
      <c r="L249"/>
      <c r="M249"/>
      <c r="O249"/>
    </row>
    <row r="250" spans="1:15" s="11" customFormat="1" x14ac:dyDescent="0.25">
      <c r="A250" s="11" t="s">
        <v>1026</v>
      </c>
      <c r="B250" s="11" t="s">
        <v>1048</v>
      </c>
      <c r="C250" s="386" t="s">
        <v>546</v>
      </c>
      <c r="D250" t="s">
        <v>1049</v>
      </c>
      <c r="E250" s="371">
        <v>0</v>
      </c>
      <c r="F250" s="370">
        <v>0</v>
      </c>
      <c r="G250">
        <v>0</v>
      </c>
      <c r="H250">
        <v>0</v>
      </c>
      <c r="I250"/>
      <c r="J250" s="402">
        <v>0</v>
      </c>
      <c r="K250">
        <v>0</v>
      </c>
      <c r="L250"/>
      <c r="M250"/>
      <c r="O250"/>
    </row>
    <row r="251" spans="1:15" s="11" customFormat="1" x14ac:dyDescent="0.25">
      <c r="A251" s="11" t="s">
        <v>1026</v>
      </c>
      <c r="B251" s="11" t="s">
        <v>1050</v>
      </c>
      <c r="C251" s="386" t="s">
        <v>546</v>
      </c>
      <c r="D251" t="s">
        <v>1051</v>
      </c>
      <c r="E251" s="371">
        <v>0.1</v>
      </c>
      <c r="F251" s="370">
        <v>2.5000000000000001E-2</v>
      </c>
      <c r="G251">
        <v>-7.5000000000000011E-2</v>
      </c>
      <c r="H251">
        <v>0</v>
      </c>
      <c r="I251"/>
      <c r="J251" s="402">
        <v>2.5000000000000001E-2</v>
      </c>
      <c r="K251">
        <v>0</v>
      </c>
      <c r="L251"/>
      <c r="M251"/>
      <c r="O251"/>
    </row>
    <row r="252" spans="1:15" s="11" customFormat="1" x14ac:dyDescent="0.25">
      <c r="A252" s="11" t="s">
        <v>1026</v>
      </c>
      <c r="B252" s="11" t="s">
        <v>1052</v>
      </c>
      <c r="C252" s="386" t="s">
        <v>546</v>
      </c>
      <c r="D252" t="s">
        <v>1053</v>
      </c>
      <c r="E252" s="371">
        <v>2</v>
      </c>
      <c r="F252" s="370">
        <v>2</v>
      </c>
      <c r="G252">
        <v>0</v>
      </c>
      <c r="H252">
        <v>0</v>
      </c>
      <c r="I252"/>
      <c r="J252" s="402">
        <v>2</v>
      </c>
      <c r="K252">
        <v>0</v>
      </c>
      <c r="L252"/>
      <c r="M252"/>
      <c r="O252"/>
    </row>
    <row r="253" spans="1:15" s="11" customFormat="1" x14ac:dyDescent="0.25">
      <c r="A253" s="11" t="s">
        <v>1026</v>
      </c>
      <c r="B253" s="11" t="s">
        <v>1054</v>
      </c>
      <c r="C253" s="386" t="s">
        <v>546</v>
      </c>
      <c r="D253" t="s">
        <v>1055</v>
      </c>
      <c r="E253" s="371">
        <v>2.6</v>
      </c>
      <c r="F253" s="370">
        <v>3</v>
      </c>
      <c r="G253">
        <v>0.39999999999999991</v>
      </c>
      <c r="H253">
        <v>0</v>
      </c>
      <c r="I253"/>
      <c r="J253" s="402">
        <v>3</v>
      </c>
      <c r="K253">
        <v>0</v>
      </c>
      <c r="L253"/>
      <c r="M253"/>
      <c r="O253"/>
    </row>
    <row r="254" spans="1:15" s="11" customFormat="1" x14ac:dyDescent="0.25">
      <c r="A254" s="11" t="s">
        <v>1026</v>
      </c>
      <c r="B254" s="11" t="s">
        <v>1056</v>
      </c>
      <c r="C254" s="386" t="s">
        <v>546</v>
      </c>
      <c r="D254" t="s">
        <v>1057</v>
      </c>
      <c r="E254" s="371">
        <v>0</v>
      </c>
      <c r="F254" s="370">
        <v>0</v>
      </c>
      <c r="G254">
        <v>0</v>
      </c>
      <c r="H254">
        <v>0</v>
      </c>
      <c r="I254"/>
      <c r="J254" s="402">
        <v>0</v>
      </c>
      <c r="K254">
        <v>0</v>
      </c>
      <c r="L254"/>
      <c r="M254"/>
      <c r="O254"/>
    </row>
    <row r="255" spans="1:15" s="11" customFormat="1" x14ac:dyDescent="0.25">
      <c r="A255" s="11" t="s">
        <v>1026</v>
      </c>
      <c r="B255" s="11" t="s">
        <v>1058</v>
      </c>
      <c r="C255" s="386" t="s">
        <v>546</v>
      </c>
      <c r="D255" t="s">
        <v>1059</v>
      </c>
      <c r="E255" s="371">
        <v>0.6</v>
      </c>
      <c r="F255" s="370">
        <v>2</v>
      </c>
      <c r="G255">
        <v>1.4</v>
      </c>
      <c r="H255">
        <v>0</v>
      </c>
      <c r="I255"/>
      <c r="J255" s="402">
        <v>2</v>
      </c>
      <c r="K255">
        <v>0</v>
      </c>
      <c r="L255"/>
      <c r="M255"/>
      <c r="O255"/>
    </row>
    <row r="256" spans="1:15" s="11" customFormat="1" x14ac:dyDescent="0.25">
      <c r="A256" s="11" t="s">
        <v>1026</v>
      </c>
      <c r="B256" s="11" t="s">
        <v>1060</v>
      </c>
      <c r="C256" s="386" t="s">
        <v>546</v>
      </c>
      <c r="D256" t="s">
        <v>1061</v>
      </c>
      <c r="E256" s="371">
        <v>0.2</v>
      </c>
      <c r="F256" s="370">
        <v>0.2</v>
      </c>
      <c r="G256">
        <v>0</v>
      </c>
      <c r="H256">
        <v>0</v>
      </c>
      <c r="I256"/>
      <c r="J256" s="402">
        <v>0.2</v>
      </c>
      <c r="K256">
        <v>0</v>
      </c>
      <c r="L256"/>
      <c r="M256"/>
      <c r="O256"/>
    </row>
    <row r="257" spans="1:15" s="11" customFormat="1" x14ac:dyDescent="0.25">
      <c r="A257" s="11" t="s">
        <v>1026</v>
      </c>
      <c r="B257" s="11" t="s">
        <v>1062</v>
      </c>
      <c r="C257" s="386" t="s">
        <v>546</v>
      </c>
      <c r="D257" t="s">
        <v>1063</v>
      </c>
      <c r="E257" s="371">
        <v>2.5</v>
      </c>
      <c r="F257" s="370">
        <v>1</v>
      </c>
      <c r="G257">
        <v>-1.5</v>
      </c>
      <c r="H257">
        <v>0</v>
      </c>
      <c r="I257"/>
      <c r="J257" s="402">
        <v>1</v>
      </c>
      <c r="K257">
        <v>0</v>
      </c>
      <c r="L257"/>
      <c r="M257"/>
      <c r="O257"/>
    </row>
    <row r="258" spans="1:15" s="11" customFormat="1" x14ac:dyDescent="0.25">
      <c r="A258" s="11" t="s">
        <v>1026</v>
      </c>
      <c r="B258" s="11" t="s">
        <v>1064</v>
      </c>
      <c r="C258" s="386" t="s">
        <v>546</v>
      </c>
      <c r="D258" t="s">
        <v>1065</v>
      </c>
      <c r="E258" s="371">
        <v>0.3</v>
      </c>
      <c r="F258" s="370" t="s">
        <v>691</v>
      </c>
      <c r="G258" t="s">
        <v>163</v>
      </c>
      <c r="H258">
        <v>0</v>
      </c>
      <c r="I258"/>
      <c r="J258" s="402" t="s">
        <v>691</v>
      </c>
      <c r="K258" t="s">
        <v>163</v>
      </c>
      <c r="L258"/>
      <c r="M258"/>
      <c r="O258"/>
    </row>
    <row r="259" spans="1:15" s="11" customFormat="1" x14ac:dyDescent="0.25">
      <c r="A259" s="11" t="s">
        <v>1026</v>
      </c>
      <c r="B259" s="11" t="s">
        <v>1066</v>
      </c>
      <c r="C259" s="386" t="s">
        <v>546</v>
      </c>
      <c r="D259" t="s">
        <v>1067</v>
      </c>
      <c r="E259" s="371">
        <v>1</v>
      </c>
      <c r="F259" s="370">
        <v>1</v>
      </c>
      <c r="G259">
        <v>0</v>
      </c>
      <c r="H259">
        <v>0</v>
      </c>
      <c r="I259"/>
      <c r="J259" s="402">
        <v>1</v>
      </c>
      <c r="K259">
        <v>0</v>
      </c>
      <c r="L259"/>
      <c r="M259"/>
      <c r="O259"/>
    </row>
    <row r="260" spans="1:15" s="11" customFormat="1" x14ac:dyDescent="0.25">
      <c r="A260" s="11" t="s">
        <v>1026</v>
      </c>
      <c r="B260" s="11" t="s">
        <v>1068</v>
      </c>
      <c r="C260" s="386" t="s">
        <v>546</v>
      </c>
      <c r="D260" t="s">
        <v>1069</v>
      </c>
      <c r="E260" s="371">
        <v>0.2</v>
      </c>
      <c r="F260" s="370">
        <v>0</v>
      </c>
      <c r="G260">
        <v>-0.2</v>
      </c>
      <c r="H260">
        <v>0</v>
      </c>
      <c r="I260"/>
      <c r="J260" s="402">
        <v>0</v>
      </c>
      <c r="K260">
        <v>0</v>
      </c>
      <c r="L260"/>
      <c r="M260"/>
      <c r="O260"/>
    </row>
    <row r="261" spans="1:15" s="11" customFormat="1" x14ac:dyDescent="0.25">
      <c r="A261" s="11" t="s">
        <v>1026</v>
      </c>
      <c r="B261" s="11" t="s">
        <v>1070</v>
      </c>
      <c r="C261" s="386" t="s">
        <v>546</v>
      </c>
      <c r="D261" t="s">
        <v>1071</v>
      </c>
      <c r="E261" s="371">
        <v>1.5</v>
      </c>
      <c r="F261" s="370" t="s">
        <v>691</v>
      </c>
      <c r="G261" t="s">
        <v>163</v>
      </c>
      <c r="H261">
        <v>0</v>
      </c>
      <c r="I261"/>
      <c r="J261" s="402" t="s">
        <v>691</v>
      </c>
      <c r="K261" t="s">
        <v>163</v>
      </c>
      <c r="L261"/>
      <c r="M261"/>
      <c r="O261"/>
    </row>
    <row r="262" spans="1:15" s="11" customFormat="1" x14ac:dyDescent="0.25">
      <c r="A262" s="11" t="s">
        <v>1026</v>
      </c>
      <c r="B262" s="11" t="s">
        <v>1072</v>
      </c>
      <c r="C262" s="386" t="s">
        <v>546</v>
      </c>
      <c r="D262" t="s">
        <v>1073</v>
      </c>
      <c r="E262" s="371">
        <v>0.4</v>
      </c>
      <c r="F262" s="370">
        <v>0.4</v>
      </c>
      <c r="G262">
        <v>0</v>
      </c>
      <c r="H262">
        <v>0</v>
      </c>
      <c r="I262"/>
      <c r="J262" s="402">
        <v>0.4</v>
      </c>
      <c r="K262">
        <v>0</v>
      </c>
      <c r="L262"/>
      <c r="M262"/>
      <c r="O262"/>
    </row>
    <row r="263" spans="1:15" s="11" customFormat="1" x14ac:dyDescent="0.25">
      <c r="A263" s="11" t="s">
        <v>1026</v>
      </c>
      <c r="B263" s="11" t="s">
        <v>1074</v>
      </c>
      <c r="C263" s="386" t="s">
        <v>546</v>
      </c>
      <c r="D263" t="s">
        <v>1075</v>
      </c>
      <c r="E263" s="371">
        <v>2.82</v>
      </c>
      <c r="F263" s="370">
        <v>1</v>
      </c>
      <c r="G263">
        <v>-1.8199999999999998</v>
      </c>
      <c r="H263">
        <v>0</v>
      </c>
      <c r="I263"/>
      <c r="J263" s="402">
        <v>1</v>
      </c>
      <c r="K263">
        <v>0</v>
      </c>
      <c r="L263"/>
      <c r="M263"/>
      <c r="O263"/>
    </row>
    <row r="264" spans="1:15" s="11" customFormat="1" x14ac:dyDescent="0.25">
      <c r="A264" s="11" t="s">
        <v>1026</v>
      </c>
      <c r="B264" s="11" t="s">
        <v>1076</v>
      </c>
      <c r="C264" s="386" t="s">
        <v>546</v>
      </c>
      <c r="D264" t="s">
        <v>1077</v>
      </c>
      <c r="E264" s="371">
        <v>0</v>
      </c>
      <c r="F264" s="370">
        <v>0</v>
      </c>
      <c r="G264">
        <v>0</v>
      </c>
      <c r="H264">
        <v>0</v>
      </c>
      <c r="I264"/>
      <c r="J264" s="402">
        <v>0</v>
      </c>
      <c r="K264">
        <v>0</v>
      </c>
      <c r="L264"/>
      <c r="M264"/>
      <c r="O264"/>
    </row>
    <row r="265" spans="1:15" s="11" customFormat="1" x14ac:dyDescent="0.25">
      <c r="A265" s="11" t="s">
        <v>1026</v>
      </c>
      <c r="B265" s="11" t="s">
        <v>1078</v>
      </c>
      <c r="C265" s="386" t="s">
        <v>546</v>
      </c>
      <c r="D265" t="s">
        <v>1079</v>
      </c>
      <c r="E265" s="371">
        <v>0.2</v>
      </c>
      <c r="F265" s="370">
        <v>1.6</v>
      </c>
      <c r="G265">
        <v>1.4000000000000001</v>
      </c>
      <c r="H265">
        <v>0</v>
      </c>
      <c r="I265"/>
      <c r="J265" s="402">
        <v>1.6</v>
      </c>
      <c r="K265">
        <v>0</v>
      </c>
      <c r="L265"/>
      <c r="M265"/>
      <c r="O265"/>
    </row>
    <row r="266" spans="1:15" s="11" customFormat="1" x14ac:dyDescent="0.25">
      <c r="A266" s="11" t="s">
        <v>1026</v>
      </c>
      <c r="B266" s="11" t="s">
        <v>1080</v>
      </c>
      <c r="C266" s="386" t="s">
        <v>546</v>
      </c>
      <c r="D266" t="s">
        <v>1081</v>
      </c>
      <c r="E266" s="371">
        <v>0.85</v>
      </c>
      <c r="F266" s="370">
        <v>2</v>
      </c>
      <c r="G266">
        <v>1.1499999999999999</v>
      </c>
      <c r="H266">
        <v>1</v>
      </c>
      <c r="I266"/>
      <c r="J266" s="402">
        <v>2</v>
      </c>
      <c r="K266">
        <v>0</v>
      </c>
      <c r="L266"/>
      <c r="M266"/>
      <c r="O266"/>
    </row>
    <row r="267" spans="1:15" s="11" customFormat="1" x14ac:dyDescent="0.25">
      <c r="A267" s="11" t="s">
        <v>1026</v>
      </c>
      <c r="B267" s="11" t="s">
        <v>1082</v>
      </c>
      <c r="C267" s="386" t="s">
        <v>546</v>
      </c>
      <c r="D267" t="s">
        <v>1083</v>
      </c>
      <c r="E267" s="371">
        <v>0.4</v>
      </c>
      <c r="F267" s="370">
        <v>0</v>
      </c>
      <c r="G267">
        <v>-0.4</v>
      </c>
      <c r="H267">
        <v>0</v>
      </c>
      <c r="I267" t="s">
        <v>1055</v>
      </c>
      <c r="J267" s="402">
        <v>0</v>
      </c>
      <c r="K267">
        <v>0</v>
      </c>
      <c r="L267" t="s">
        <v>1055</v>
      </c>
      <c r="M267"/>
      <c r="O267"/>
    </row>
    <row r="268" spans="1:15" s="11" customFormat="1" x14ac:dyDescent="0.25">
      <c r="A268" s="11" t="s">
        <v>1026</v>
      </c>
      <c r="B268" s="11" t="s">
        <v>1084</v>
      </c>
      <c r="C268" s="386" t="s">
        <v>546</v>
      </c>
      <c r="D268" t="s">
        <v>1085</v>
      </c>
      <c r="E268" s="371">
        <v>2</v>
      </c>
      <c r="F268" s="370">
        <v>2</v>
      </c>
      <c r="G268">
        <v>0</v>
      </c>
      <c r="H268">
        <v>0</v>
      </c>
      <c r="I268"/>
      <c r="J268" s="402">
        <v>2</v>
      </c>
      <c r="K268">
        <v>0</v>
      </c>
      <c r="L268"/>
      <c r="M268"/>
      <c r="O268"/>
    </row>
    <row r="269" spans="1:15" s="11" customFormat="1" x14ac:dyDescent="0.25">
      <c r="A269" s="11" t="s">
        <v>1026</v>
      </c>
      <c r="B269" s="11" t="s">
        <v>1086</v>
      </c>
      <c r="C269" s="386" t="s">
        <v>546</v>
      </c>
      <c r="D269" t="s">
        <v>1087</v>
      </c>
      <c r="E269" s="371">
        <v>2</v>
      </c>
      <c r="F269" s="370">
        <v>1</v>
      </c>
      <c r="G269">
        <v>-1</v>
      </c>
      <c r="H269">
        <v>0</v>
      </c>
      <c r="I269"/>
      <c r="J269" s="402">
        <v>1</v>
      </c>
      <c r="K269">
        <v>0</v>
      </c>
      <c r="L269"/>
      <c r="M269"/>
      <c r="O269"/>
    </row>
    <row r="270" spans="1:15" s="11" customFormat="1" x14ac:dyDescent="0.25">
      <c r="A270" s="11" t="s">
        <v>1026</v>
      </c>
      <c r="B270" s="11" t="s">
        <v>1088</v>
      </c>
      <c r="C270" s="386" t="s">
        <v>546</v>
      </c>
      <c r="D270" t="s">
        <v>1089</v>
      </c>
      <c r="E270" s="371">
        <v>0.3</v>
      </c>
      <c r="F270" s="370">
        <v>1</v>
      </c>
      <c r="G270">
        <v>0.7</v>
      </c>
      <c r="H270">
        <v>0</v>
      </c>
      <c r="I270"/>
      <c r="J270" s="402">
        <v>1</v>
      </c>
      <c r="K270">
        <v>0</v>
      </c>
      <c r="L270"/>
      <c r="M270"/>
      <c r="O270"/>
    </row>
    <row r="271" spans="1:15" s="11" customFormat="1" x14ac:dyDescent="0.25">
      <c r="A271" s="11" t="s">
        <v>1026</v>
      </c>
      <c r="B271" s="11" t="s">
        <v>1090</v>
      </c>
      <c r="C271" s="386" t="s">
        <v>546</v>
      </c>
      <c r="D271" t="s">
        <v>1091</v>
      </c>
      <c r="E271" s="371">
        <v>0.4</v>
      </c>
      <c r="F271" s="370">
        <v>2</v>
      </c>
      <c r="G271">
        <v>1.6</v>
      </c>
      <c r="H271">
        <v>0</v>
      </c>
      <c r="I271"/>
      <c r="J271" s="402">
        <v>2</v>
      </c>
      <c r="K271">
        <v>0</v>
      </c>
      <c r="L271"/>
      <c r="M271"/>
      <c r="O271"/>
    </row>
    <row r="272" spans="1:15" s="11" customFormat="1" x14ac:dyDescent="0.25">
      <c r="A272" s="11" t="s">
        <v>1026</v>
      </c>
      <c r="B272" s="11" t="s">
        <v>1092</v>
      </c>
      <c r="C272" s="386" t="s">
        <v>546</v>
      </c>
      <c r="D272" t="s">
        <v>1093</v>
      </c>
      <c r="E272" s="371">
        <v>1</v>
      </c>
      <c r="F272" s="370">
        <v>1.5999999999999999</v>
      </c>
      <c r="G272">
        <v>0.59999999999999987</v>
      </c>
      <c r="H272">
        <v>0</v>
      </c>
      <c r="I272"/>
      <c r="J272" s="402">
        <v>1.5999999999999999</v>
      </c>
      <c r="K272">
        <v>0</v>
      </c>
      <c r="L272"/>
      <c r="M272"/>
      <c r="O272"/>
    </row>
    <row r="273" spans="1:15" s="11" customFormat="1" x14ac:dyDescent="0.25">
      <c r="A273" s="11" t="s">
        <v>1026</v>
      </c>
      <c r="B273" s="11" t="s">
        <v>1094</v>
      </c>
      <c r="C273" s="386" t="s">
        <v>546</v>
      </c>
      <c r="D273" t="s">
        <v>1095</v>
      </c>
      <c r="E273" s="371">
        <v>1</v>
      </c>
      <c r="F273" s="370">
        <v>1</v>
      </c>
      <c r="G273">
        <v>0</v>
      </c>
      <c r="H273">
        <v>0</v>
      </c>
      <c r="I273"/>
      <c r="J273" s="402">
        <v>1</v>
      </c>
      <c r="K273">
        <v>0</v>
      </c>
      <c r="L273"/>
      <c r="M273"/>
      <c r="O273"/>
    </row>
    <row r="274" spans="1:15" s="11" customFormat="1" x14ac:dyDescent="0.25">
      <c r="A274" s="11" t="s">
        <v>1026</v>
      </c>
      <c r="B274" s="11" t="s">
        <v>1096</v>
      </c>
      <c r="C274" s="386" t="s">
        <v>546</v>
      </c>
      <c r="D274" t="s">
        <v>1097</v>
      </c>
      <c r="E274" s="371">
        <v>0.6</v>
      </c>
      <c r="F274" s="370">
        <v>1</v>
      </c>
      <c r="G274">
        <v>0.4</v>
      </c>
      <c r="H274">
        <v>0</v>
      </c>
      <c r="I274"/>
      <c r="J274" s="402">
        <v>1</v>
      </c>
      <c r="K274">
        <v>0</v>
      </c>
      <c r="L274"/>
      <c r="M274"/>
      <c r="O274"/>
    </row>
    <row r="275" spans="1:15" s="11" customFormat="1" x14ac:dyDescent="0.25">
      <c r="A275" s="11" t="s">
        <v>1026</v>
      </c>
      <c r="B275" s="11" t="s">
        <v>1098</v>
      </c>
      <c r="C275" s="386" t="s">
        <v>546</v>
      </c>
      <c r="D275" t="s">
        <v>1099</v>
      </c>
      <c r="E275" s="371">
        <v>3</v>
      </c>
      <c r="F275" s="370">
        <v>3</v>
      </c>
      <c r="G275">
        <v>0</v>
      </c>
      <c r="H275">
        <v>0</v>
      </c>
      <c r="I275"/>
      <c r="J275" s="402">
        <v>3</v>
      </c>
      <c r="K275">
        <v>0</v>
      </c>
      <c r="L275"/>
      <c r="M275"/>
      <c r="O275"/>
    </row>
    <row r="276" spans="1:15" s="11" customFormat="1" x14ac:dyDescent="0.25">
      <c r="A276" s="11" t="s">
        <v>1026</v>
      </c>
      <c r="B276" s="11" t="s">
        <v>1100</v>
      </c>
      <c r="C276" s="386" t="s">
        <v>546</v>
      </c>
      <c r="D276" t="s">
        <v>1101</v>
      </c>
      <c r="E276" s="371">
        <v>1.3</v>
      </c>
      <c r="F276" s="370">
        <v>1.7</v>
      </c>
      <c r="G276">
        <v>0.39999999999999991</v>
      </c>
      <c r="H276">
        <v>0</v>
      </c>
      <c r="I276"/>
      <c r="J276" s="402">
        <v>1.7</v>
      </c>
      <c r="K276">
        <v>0</v>
      </c>
      <c r="L276"/>
      <c r="M276"/>
      <c r="O276"/>
    </row>
    <row r="277" spans="1:15" s="11" customFormat="1" x14ac:dyDescent="0.25">
      <c r="A277" s="11" t="s">
        <v>1026</v>
      </c>
      <c r="B277" s="11" t="s">
        <v>1102</v>
      </c>
      <c r="C277" s="386" t="s">
        <v>546</v>
      </c>
      <c r="D277" t="s">
        <v>1103</v>
      </c>
      <c r="E277" s="371">
        <v>1.8</v>
      </c>
      <c r="F277" s="370">
        <v>1.8</v>
      </c>
      <c r="G277">
        <v>0</v>
      </c>
      <c r="H277">
        <v>0</v>
      </c>
      <c r="I277"/>
      <c r="J277" s="402">
        <v>1.8</v>
      </c>
      <c r="K277">
        <v>0</v>
      </c>
      <c r="L277"/>
      <c r="M277"/>
      <c r="O277"/>
    </row>
    <row r="278" spans="1:15" s="11" customFormat="1" x14ac:dyDescent="0.25">
      <c r="A278" s="11" t="s">
        <v>1026</v>
      </c>
      <c r="B278" s="11" t="s">
        <v>1104</v>
      </c>
      <c r="C278" s="386" t="s">
        <v>546</v>
      </c>
      <c r="D278" t="s">
        <v>1105</v>
      </c>
      <c r="E278" s="371">
        <v>1</v>
      </c>
      <c r="F278" s="370">
        <v>2</v>
      </c>
      <c r="G278">
        <v>1</v>
      </c>
      <c r="H278">
        <v>0</v>
      </c>
      <c r="I278"/>
      <c r="J278" s="402">
        <v>2</v>
      </c>
      <c r="K278">
        <v>0</v>
      </c>
      <c r="L278"/>
      <c r="M278"/>
      <c r="O278"/>
    </row>
    <row r="279" spans="1:15" s="11" customFormat="1" x14ac:dyDescent="0.25">
      <c r="A279" s="11" t="s">
        <v>1026</v>
      </c>
      <c r="B279" s="11" t="s">
        <v>1106</v>
      </c>
      <c r="C279" s="386" t="s">
        <v>546</v>
      </c>
      <c r="D279" t="s">
        <v>1107</v>
      </c>
      <c r="E279" s="371">
        <v>2.5</v>
      </c>
      <c r="F279" s="370">
        <v>3</v>
      </c>
      <c r="G279">
        <v>0.5</v>
      </c>
      <c r="H279">
        <v>0</v>
      </c>
      <c r="I279"/>
      <c r="J279" s="402">
        <v>3</v>
      </c>
      <c r="K279">
        <v>0</v>
      </c>
      <c r="L279"/>
      <c r="M279"/>
      <c r="O279"/>
    </row>
    <row r="280" spans="1:15" s="11" customFormat="1" x14ac:dyDescent="0.25">
      <c r="A280" s="11" t="s">
        <v>1026</v>
      </c>
      <c r="B280" s="11" t="s">
        <v>1108</v>
      </c>
      <c r="C280" s="386" t="s">
        <v>546</v>
      </c>
      <c r="D280" t="s">
        <v>1109</v>
      </c>
      <c r="E280" s="371">
        <v>0</v>
      </c>
      <c r="F280" s="370">
        <v>0</v>
      </c>
      <c r="G280">
        <v>0</v>
      </c>
      <c r="H280">
        <v>0</v>
      </c>
      <c r="I280"/>
      <c r="J280" s="402">
        <v>0</v>
      </c>
      <c r="K280">
        <v>0</v>
      </c>
      <c r="L280"/>
      <c r="M280"/>
      <c r="O280"/>
    </row>
    <row r="281" spans="1:15" s="11" customFormat="1" x14ac:dyDescent="0.25">
      <c r="A281" s="11" t="s">
        <v>1026</v>
      </c>
      <c r="B281" s="11" t="s">
        <v>1110</v>
      </c>
      <c r="C281" s="386" t="s">
        <v>546</v>
      </c>
      <c r="D281" t="s">
        <v>1111</v>
      </c>
      <c r="E281" s="371">
        <v>1</v>
      </c>
      <c r="F281" s="370">
        <v>0.1</v>
      </c>
      <c r="G281">
        <v>-0.9</v>
      </c>
      <c r="H281">
        <v>0</v>
      </c>
      <c r="I281"/>
      <c r="J281" s="402">
        <v>0.1</v>
      </c>
      <c r="K281">
        <v>0</v>
      </c>
      <c r="L281"/>
      <c r="M281"/>
      <c r="O281"/>
    </row>
    <row r="282" spans="1:15" s="11" customFormat="1" x14ac:dyDescent="0.25">
      <c r="A282" s="11" t="s">
        <v>1026</v>
      </c>
      <c r="B282" s="11" t="s">
        <v>1112</v>
      </c>
      <c r="C282" s="386" t="s">
        <v>546</v>
      </c>
      <c r="D282" t="s">
        <v>1113</v>
      </c>
      <c r="E282" s="371">
        <v>0.3</v>
      </c>
      <c r="F282" s="370" t="s">
        <v>691</v>
      </c>
      <c r="G282" t="s">
        <v>163</v>
      </c>
      <c r="H282">
        <v>0</v>
      </c>
      <c r="I282"/>
      <c r="J282" s="402" t="s">
        <v>691</v>
      </c>
      <c r="K282" t="s">
        <v>163</v>
      </c>
      <c r="L282"/>
      <c r="M282"/>
      <c r="O282"/>
    </row>
    <row r="283" spans="1:15" s="11" customFormat="1" x14ac:dyDescent="0.25">
      <c r="A283" s="11" t="s">
        <v>1026</v>
      </c>
      <c r="B283" s="11" t="s">
        <v>1114</v>
      </c>
      <c r="C283" s="386" t="s">
        <v>546</v>
      </c>
      <c r="D283" t="s">
        <v>1115</v>
      </c>
      <c r="E283" s="371">
        <v>1</v>
      </c>
      <c r="F283" s="370">
        <v>1</v>
      </c>
      <c r="G283">
        <v>0</v>
      </c>
      <c r="H283">
        <v>0</v>
      </c>
      <c r="I283"/>
      <c r="J283" s="402">
        <v>1</v>
      </c>
      <c r="K283">
        <v>0</v>
      </c>
      <c r="L283"/>
      <c r="M283"/>
      <c r="O283"/>
    </row>
    <row r="284" spans="1:15" s="11" customFormat="1" x14ac:dyDescent="0.25">
      <c r="A284" s="11" t="s">
        <v>1026</v>
      </c>
      <c r="B284" s="11" t="s">
        <v>1116</v>
      </c>
      <c r="C284" s="386" t="s">
        <v>546</v>
      </c>
      <c r="D284" t="s">
        <v>1117</v>
      </c>
      <c r="E284" s="371">
        <v>2</v>
      </c>
      <c r="F284" s="370">
        <v>1.5</v>
      </c>
      <c r="G284">
        <v>-0.5</v>
      </c>
      <c r="H284">
        <v>0</v>
      </c>
      <c r="I284"/>
      <c r="J284" s="402">
        <v>1.5</v>
      </c>
      <c r="K284">
        <v>0</v>
      </c>
      <c r="L284"/>
      <c r="M284"/>
      <c r="O284"/>
    </row>
    <row r="285" spans="1:15" s="11" customFormat="1" x14ac:dyDescent="0.25">
      <c r="A285" s="11" t="s">
        <v>1026</v>
      </c>
      <c r="B285" s="11" t="s">
        <v>1118</v>
      </c>
      <c r="C285" s="386" t="s">
        <v>546</v>
      </c>
      <c r="D285" t="s">
        <v>1119</v>
      </c>
      <c r="E285" s="371">
        <v>0.15</v>
      </c>
      <c r="F285" s="370">
        <v>1</v>
      </c>
      <c r="G285">
        <v>0.85</v>
      </c>
      <c r="H285">
        <v>0</v>
      </c>
      <c r="I285"/>
      <c r="J285" s="402">
        <v>1</v>
      </c>
      <c r="K285">
        <v>0</v>
      </c>
      <c r="L285"/>
      <c r="M285"/>
      <c r="O285"/>
    </row>
    <row r="286" spans="1:15" s="11" customFormat="1" x14ac:dyDescent="0.25">
      <c r="A286" s="11" t="s">
        <v>1026</v>
      </c>
      <c r="B286" s="11" t="s">
        <v>1120</v>
      </c>
      <c r="C286" s="386" t="s">
        <v>546</v>
      </c>
      <c r="D286" t="s">
        <v>1121</v>
      </c>
      <c r="E286" s="371">
        <v>0.6</v>
      </c>
      <c r="F286" s="370">
        <v>0.6</v>
      </c>
      <c r="G286">
        <v>0</v>
      </c>
      <c r="H286">
        <v>0</v>
      </c>
      <c r="I286"/>
      <c r="J286" s="402">
        <v>0.6</v>
      </c>
      <c r="K286">
        <v>0</v>
      </c>
      <c r="L286"/>
      <c r="M286"/>
      <c r="O286"/>
    </row>
    <row r="287" spans="1:15" s="11" customFormat="1" x14ac:dyDescent="0.25">
      <c r="A287" s="11" t="s">
        <v>1026</v>
      </c>
      <c r="B287" s="11" t="s">
        <v>1122</v>
      </c>
      <c r="C287" s="386" t="s">
        <v>546</v>
      </c>
      <c r="D287" t="s">
        <v>1123</v>
      </c>
      <c r="E287" s="371">
        <v>2.4</v>
      </c>
      <c r="F287" s="370">
        <v>4</v>
      </c>
      <c r="G287">
        <v>1.6</v>
      </c>
      <c r="H287">
        <v>0</v>
      </c>
      <c r="I287"/>
      <c r="J287" s="402">
        <v>4</v>
      </c>
      <c r="K287">
        <v>0</v>
      </c>
      <c r="L287"/>
      <c r="M287"/>
      <c r="O287"/>
    </row>
    <row r="288" spans="1:15" s="11" customFormat="1" x14ac:dyDescent="0.25">
      <c r="A288" s="11" t="s">
        <v>1026</v>
      </c>
      <c r="B288" s="11" t="s">
        <v>1124</v>
      </c>
      <c r="C288" s="386" t="s">
        <v>546</v>
      </c>
      <c r="D288" t="s">
        <v>1125</v>
      </c>
      <c r="E288" s="371">
        <v>0</v>
      </c>
      <c r="F288" s="370" t="s">
        <v>691</v>
      </c>
      <c r="G288" t="s">
        <v>163</v>
      </c>
      <c r="H288">
        <v>0</v>
      </c>
      <c r="I288"/>
      <c r="J288" s="402" t="s">
        <v>691</v>
      </c>
      <c r="K288" t="s">
        <v>163</v>
      </c>
      <c r="L288"/>
      <c r="M288"/>
      <c r="O288"/>
    </row>
    <row r="289" spans="1:15" s="11" customFormat="1" x14ac:dyDescent="0.25">
      <c r="A289" s="11" t="s">
        <v>1026</v>
      </c>
      <c r="B289" s="11" t="s">
        <v>1126</v>
      </c>
      <c r="C289" s="386" t="s">
        <v>546</v>
      </c>
      <c r="D289" t="s">
        <v>1127</v>
      </c>
      <c r="E289" s="371">
        <v>3</v>
      </c>
      <c r="F289" s="370" t="s">
        <v>691</v>
      </c>
      <c r="G289" t="s">
        <v>163</v>
      </c>
      <c r="H289">
        <v>0</v>
      </c>
      <c r="I289"/>
      <c r="J289" s="402" t="s">
        <v>691</v>
      </c>
      <c r="K289" t="s">
        <v>163</v>
      </c>
      <c r="L289"/>
      <c r="M289"/>
      <c r="O289"/>
    </row>
    <row r="290" spans="1:15" s="11" customFormat="1" x14ac:dyDescent="0.25">
      <c r="A290" s="11" t="s">
        <v>1026</v>
      </c>
      <c r="B290" s="11" t="s">
        <v>1128</v>
      </c>
      <c r="C290" s="386" t="s">
        <v>546</v>
      </c>
      <c r="D290" t="s">
        <v>1129</v>
      </c>
      <c r="E290" s="371">
        <v>2</v>
      </c>
      <c r="F290" s="370" t="s">
        <v>1130</v>
      </c>
      <c r="G290">
        <v>-2</v>
      </c>
      <c r="H290">
        <v>0</v>
      </c>
      <c r="I290"/>
      <c r="J290" s="402" t="s">
        <v>1130</v>
      </c>
      <c r="K290" t="s">
        <v>163</v>
      </c>
      <c r="L290"/>
      <c r="M290"/>
      <c r="O290"/>
    </row>
    <row r="291" spans="1:15" s="11" customFormat="1" x14ac:dyDescent="0.25">
      <c r="A291" s="11" t="s">
        <v>1026</v>
      </c>
      <c r="B291" s="11" t="s">
        <v>1131</v>
      </c>
      <c r="C291" s="386" t="s">
        <v>546</v>
      </c>
      <c r="D291" t="s">
        <v>1132</v>
      </c>
      <c r="E291" s="371">
        <v>0</v>
      </c>
      <c r="F291" s="370">
        <v>1</v>
      </c>
      <c r="G291">
        <v>1</v>
      </c>
      <c r="H291">
        <v>0</v>
      </c>
      <c r="I291"/>
      <c r="J291" s="402">
        <v>1</v>
      </c>
      <c r="K291">
        <v>0</v>
      </c>
      <c r="L291"/>
      <c r="M291"/>
      <c r="O291"/>
    </row>
    <row r="292" spans="1:15" s="11" customFormat="1" x14ac:dyDescent="0.25">
      <c r="A292" s="11" t="s">
        <v>1026</v>
      </c>
      <c r="B292" s="11" t="s">
        <v>1133</v>
      </c>
      <c r="C292" s="386" t="s">
        <v>546</v>
      </c>
      <c r="D292" t="s">
        <v>1134</v>
      </c>
      <c r="E292" s="371">
        <v>0.15</v>
      </c>
      <c r="F292" s="370">
        <v>0.1</v>
      </c>
      <c r="G292">
        <v>-4.9999999999999989E-2</v>
      </c>
      <c r="H292">
        <v>0</v>
      </c>
      <c r="I292"/>
      <c r="J292" s="402">
        <v>0.1</v>
      </c>
      <c r="K292">
        <v>0</v>
      </c>
      <c r="L292"/>
      <c r="M292"/>
      <c r="O292"/>
    </row>
    <row r="293" spans="1:15" s="11" customFormat="1" x14ac:dyDescent="0.25">
      <c r="A293" s="11" t="s">
        <v>1026</v>
      </c>
      <c r="B293" s="11" t="s">
        <v>1135</v>
      </c>
      <c r="C293" s="386" t="s">
        <v>546</v>
      </c>
      <c r="D293" t="s">
        <v>1136</v>
      </c>
      <c r="E293" s="371">
        <v>0.4</v>
      </c>
      <c r="F293" s="370">
        <v>2</v>
      </c>
      <c r="G293">
        <v>1.6</v>
      </c>
      <c r="H293">
        <v>0</v>
      </c>
      <c r="I293"/>
      <c r="J293" s="402">
        <v>2</v>
      </c>
      <c r="K293">
        <v>0</v>
      </c>
      <c r="L293"/>
      <c r="M293"/>
      <c r="O293"/>
    </row>
    <row r="294" spans="1:15" s="11" customFormat="1" x14ac:dyDescent="0.25">
      <c r="A294" s="11" t="s">
        <v>1026</v>
      </c>
      <c r="B294" s="11" t="s">
        <v>1137</v>
      </c>
      <c r="C294" s="386" t="s">
        <v>546</v>
      </c>
      <c r="D294" t="s">
        <v>1138</v>
      </c>
      <c r="E294" s="371">
        <v>0.1</v>
      </c>
      <c r="F294" s="370">
        <v>0.1</v>
      </c>
      <c r="G294">
        <v>0</v>
      </c>
      <c r="H294">
        <v>0</v>
      </c>
      <c r="I294"/>
      <c r="J294" s="402">
        <v>0.1</v>
      </c>
      <c r="K294">
        <v>0</v>
      </c>
      <c r="L294"/>
      <c r="M294"/>
      <c r="O294"/>
    </row>
    <row r="295" spans="1:15" s="11" customFormat="1" x14ac:dyDescent="0.25">
      <c r="A295" s="11" t="s">
        <v>1026</v>
      </c>
      <c r="B295" s="11" t="s">
        <v>1139</v>
      </c>
      <c r="C295" s="386" t="s">
        <v>546</v>
      </c>
      <c r="D295" t="s">
        <v>1140</v>
      </c>
      <c r="E295" s="371">
        <v>2</v>
      </c>
      <c r="F295" s="370">
        <v>2</v>
      </c>
      <c r="G295">
        <v>0</v>
      </c>
      <c r="H295">
        <v>0</v>
      </c>
      <c r="I295"/>
      <c r="J295" s="402">
        <v>3</v>
      </c>
      <c r="K295">
        <v>1</v>
      </c>
      <c r="L295"/>
      <c r="M295"/>
      <c r="O295"/>
    </row>
    <row r="296" spans="1:15" s="11" customFormat="1" x14ac:dyDescent="0.25">
      <c r="A296" s="11" t="s">
        <v>1026</v>
      </c>
      <c r="B296" s="11" t="s">
        <v>1141</v>
      </c>
      <c r="C296" s="386" t="s">
        <v>546</v>
      </c>
      <c r="D296" t="s">
        <v>1142</v>
      </c>
      <c r="E296" s="371">
        <v>0.6</v>
      </c>
      <c r="F296" s="370">
        <v>0</v>
      </c>
      <c r="G296">
        <v>-0.6</v>
      </c>
      <c r="H296">
        <v>0</v>
      </c>
      <c r="I296" t="s">
        <v>1136</v>
      </c>
      <c r="J296" s="402">
        <v>0</v>
      </c>
      <c r="K296">
        <v>0</v>
      </c>
      <c r="L296" t="s">
        <v>1136</v>
      </c>
      <c r="M296"/>
      <c r="O296"/>
    </row>
    <row r="297" spans="1:15" s="11" customFormat="1" x14ac:dyDescent="0.25">
      <c r="A297" s="11" t="s">
        <v>1026</v>
      </c>
      <c r="B297" s="11" t="s">
        <v>1143</v>
      </c>
      <c r="C297" s="386" t="s">
        <v>546</v>
      </c>
      <c r="D297" t="s">
        <v>1144</v>
      </c>
      <c r="E297" s="371">
        <v>2</v>
      </c>
      <c r="F297" s="370">
        <v>2</v>
      </c>
      <c r="G297">
        <v>0</v>
      </c>
      <c r="H297">
        <v>0</v>
      </c>
      <c r="I297"/>
      <c r="J297" s="402">
        <v>2</v>
      </c>
      <c r="K297">
        <v>0</v>
      </c>
      <c r="L297"/>
      <c r="M297"/>
      <c r="O297"/>
    </row>
    <row r="298" spans="1:15" s="11" customFormat="1" x14ac:dyDescent="0.25">
      <c r="A298" s="11" t="s">
        <v>1026</v>
      </c>
      <c r="B298" s="11" t="s">
        <v>1145</v>
      </c>
      <c r="C298" s="386" t="s">
        <v>546</v>
      </c>
      <c r="D298" t="s">
        <v>1146</v>
      </c>
      <c r="E298" s="371">
        <v>2</v>
      </c>
      <c r="F298" s="370" t="s">
        <v>691</v>
      </c>
      <c r="G298" t="s">
        <v>163</v>
      </c>
      <c r="H298">
        <v>0</v>
      </c>
      <c r="I298"/>
      <c r="J298" s="402" t="s">
        <v>691</v>
      </c>
      <c r="K298" t="s">
        <v>163</v>
      </c>
      <c r="L298"/>
      <c r="M298"/>
      <c r="O298"/>
    </row>
    <row r="299" spans="1:15" s="11" customFormat="1" x14ac:dyDescent="0.25">
      <c r="A299" s="11" t="s">
        <v>1026</v>
      </c>
      <c r="B299" s="11" t="s">
        <v>1147</v>
      </c>
      <c r="C299" s="386" t="s">
        <v>546</v>
      </c>
      <c r="D299" t="s">
        <v>1148</v>
      </c>
      <c r="E299" s="371">
        <v>0.4</v>
      </c>
      <c r="F299" s="370" t="s">
        <v>691</v>
      </c>
      <c r="G299" t="s">
        <v>163</v>
      </c>
      <c r="H299">
        <v>0</v>
      </c>
      <c r="I299"/>
      <c r="J299" s="402" t="s">
        <v>691</v>
      </c>
      <c r="K299" t="s">
        <v>163</v>
      </c>
      <c r="L299"/>
      <c r="M299"/>
      <c r="O299"/>
    </row>
    <row r="300" spans="1:15" s="11" customFormat="1" x14ac:dyDescent="0.25">
      <c r="A300" s="11" t="s">
        <v>1026</v>
      </c>
      <c r="B300" s="11" t="s">
        <v>1149</v>
      </c>
      <c r="C300" s="386" t="s">
        <v>546</v>
      </c>
      <c r="D300" t="s">
        <v>1150</v>
      </c>
      <c r="E300" s="371">
        <v>1.65</v>
      </c>
      <c r="F300" s="370">
        <v>1.7</v>
      </c>
      <c r="G300">
        <v>5.0000000000000044E-2</v>
      </c>
      <c r="H300">
        <v>0</v>
      </c>
      <c r="I300"/>
      <c r="J300" s="402">
        <v>1.7</v>
      </c>
      <c r="K300">
        <v>0</v>
      </c>
      <c r="L300"/>
      <c r="M300"/>
      <c r="O300"/>
    </row>
    <row r="301" spans="1:15" s="11" customFormat="1" x14ac:dyDescent="0.25">
      <c r="A301" s="11" t="s">
        <v>1026</v>
      </c>
      <c r="B301" s="11" t="s">
        <v>1151</v>
      </c>
      <c r="C301" s="386" t="s">
        <v>546</v>
      </c>
      <c r="D301" t="s">
        <v>1152</v>
      </c>
      <c r="E301" s="371">
        <v>1.4</v>
      </c>
      <c r="F301" s="370">
        <v>3</v>
      </c>
      <c r="G301">
        <v>1.6</v>
      </c>
      <c r="H301">
        <v>0</v>
      </c>
      <c r="I301"/>
      <c r="J301" s="402">
        <v>3</v>
      </c>
      <c r="K301">
        <v>0</v>
      </c>
      <c r="L301"/>
      <c r="M301"/>
      <c r="O301"/>
    </row>
    <row r="302" spans="1:15" s="11" customFormat="1" x14ac:dyDescent="0.25">
      <c r="A302" s="11" t="s">
        <v>1026</v>
      </c>
      <c r="B302" s="11" t="s">
        <v>1153</v>
      </c>
      <c r="C302" s="386" t="s">
        <v>546</v>
      </c>
      <c r="D302" t="s">
        <v>1154</v>
      </c>
      <c r="E302" s="371">
        <v>2.5</v>
      </c>
      <c r="F302" s="370">
        <v>2.6</v>
      </c>
      <c r="G302">
        <v>0.10000000000000009</v>
      </c>
      <c r="H302">
        <v>0</v>
      </c>
      <c r="I302"/>
      <c r="J302" s="402">
        <v>2.4</v>
      </c>
      <c r="K302">
        <v>-0.20000000000000018</v>
      </c>
      <c r="L302"/>
      <c r="M302"/>
      <c r="O302"/>
    </row>
    <row r="303" spans="1:15" s="11" customFormat="1" x14ac:dyDescent="0.25">
      <c r="A303" s="11" t="s">
        <v>1026</v>
      </c>
      <c r="B303" s="11" t="s">
        <v>1155</v>
      </c>
      <c r="C303" s="386" t="s">
        <v>546</v>
      </c>
      <c r="D303" t="s">
        <v>1156</v>
      </c>
      <c r="E303" s="371">
        <v>2</v>
      </c>
      <c r="F303" s="370">
        <v>2</v>
      </c>
      <c r="G303">
        <v>0</v>
      </c>
      <c r="H303">
        <v>0</v>
      </c>
      <c r="I303"/>
      <c r="J303" s="402">
        <v>2</v>
      </c>
      <c r="K303">
        <v>0</v>
      </c>
      <c r="L303"/>
      <c r="M303"/>
      <c r="O303"/>
    </row>
    <row r="304" spans="1:15" s="11" customFormat="1" x14ac:dyDescent="0.25">
      <c r="A304" s="11" t="s">
        <v>1026</v>
      </c>
      <c r="B304" s="11" t="s">
        <v>1157</v>
      </c>
      <c r="C304" s="386" t="s">
        <v>546</v>
      </c>
      <c r="D304" t="s">
        <v>1158</v>
      </c>
      <c r="E304" s="371">
        <v>1.2</v>
      </c>
      <c r="F304" s="370">
        <v>0</v>
      </c>
      <c r="G304">
        <v>-1.2</v>
      </c>
      <c r="H304">
        <v>0</v>
      </c>
      <c r="I304"/>
      <c r="J304" s="402">
        <v>0</v>
      </c>
      <c r="K304">
        <v>0</v>
      </c>
      <c r="L304"/>
      <c r="M304"/>
      <c r="O304"/>
    </row>
    <row r="305" spans="1:15" s="11" customFormat="1" x14ac:dyDescent="0.25">
      <c r="A305" s="11" t="s">
        <v>1026</v>
      </c>
      <c r="B305" s="11" t="s">
        <v>1159</v>
      </c>
      <c r="C305" s="386" t="s">
        <v>546</v>
      </c>
      <c r="D305" t="s">
        <v>1160</v>
      </c>
      <c r="E305" s="371">
        <v>1.2</v>
      </c>
      <c r="F305" s="370">
        <v>1.4</v>
      </c>
      <c r="G305">
        <v>0.19999999999999996</v>
      </c>
      <c r="H305">
        <v>0</v>
      </c>
      <c r="I305"/>
      <c r="J305" s="402">
        <v>1.4</v>
      </c>
      <c r="K305">
        <v>0</v>
      </c>
      <c r="L305"/>
      <c r="M305"/>
      <c r="O305"/>
    </row>
    <row r="306" spans="1:15" s="11" customFormat="1" x14ac:dyDescent="0.25">
      <c r="A306" s="11" t="s">
        <v>1026</v>
      </c>
      <c r="B306" s="11" t="s">
        <v>1161</v>
      </c>
      <c r="C306" s="386" t="s">
        <v>546</v>
      </c>
      <c r="D306" t="s">
        <v>1162</v>
      </c>
      <c r="E306" s="371">
        <v>0</v>
      </c>
      <c r="F306" s="370">
        <v>0</v>
      </c>
      <c r="G306">
        <v>0</v>
      </c>
      <c r="H306">
        <v>0</v>
      </c>
      <c r="I306"/>
      <c r="J306" s="402">
        <v>0</v>
      </c>
      <c r="K306">
        <v>0</v>
      </c>
      <c r="L306"/>
      <c r="M306"/>
      <c r="O306"/>
    </row>
    <row r="307" spans="1:15" s="11" customFormat="1" x14ac:dyDescent="0.25">
      <c r="A307" s="11" t="s">
        <v>1026</v>
      </c>
      <c r="B307" s="11" t="s">
        <v>1163</v>
      </c>
      <c r="C307" s="386" t="s">
        <v>546</v>
      </c>
      <c r="D307" t="s">
        <v>1164</v>
      </c>
      <c r="E307" s="371">
        <v>3.5</v>
      </c>
      <c r="F307" s="370">
        <v>2</v>
      </c>
      <c r="G307">
        <v>-1.5</v>
      </c>
      <c r="H307">
        <v>0</v>
      </c>
      <c r="I307"/>
      <c r="J307" s="402">
        <v>3.5</v>
      </c>
      <c r="K307">
        <v>1.5</v>
      </c>
      <c r="L307"/>
      <c r="M307"/>
      <c r="O307"/>
    </row>
    <row r="308" spans="1:15" s="11" customFormat="1" x14ac:dyDescent="0.25">
      <c r="A308" s="11" t="s">
        <v>1026</v>
      </c>
      <c r="B308" s="11" t="s">
        <v>1165</v>
      </c>
      <c r="C308" s="386" t="s">
        <v>546</v>
      </c>
      <c r="D308" t="s">
        <v>1166</v>
      </c>
      <c r="E308" s="371">
        <v>3</v>
      </c>
      <c r="F308" s="370">
        <v>3</v>
      </c>
      <c r="G308">
        <v>0</v>
      </c>
      <c r="H308">
        <v>0</v>
      </c>
      <c r="I308"/>
      <c r="J308" s="402">
        <v>3</v>
      </c>
      <c r="K308">
        <v>0</v>
      </c>
      <c r="L308"/>
      <c r="M308"/>
      <c r="O308"/>
    </row>
    <row r="309" spans="1:15" s="11" customFormat="1" x14ac:dyDescent="0.25">
      <c r="A309" s="11" t="s">
        <v>1026</v>
      </c>
      <c r="B309" s="11" t="s">
        <v>1167</v>
      </c>
      <c r="C309" s="386" t="s">
        <v>546</v>
      </c>
      <c r="D309" t="s">
        <v>1168</v>
      </c>
      <c r="E309" s="371">
        <v>0.1</v>
      </c>
      <c r="F309" s="370">
        <v>0.1</v>
      </c>
      <c r="G309">
        <v>0</v>
      </c>
      <c r="H309">
        <v>0</v>
      </c>
      <c r="I309"/>
      <c r="J309" s="402">
        <v>0.1</v>
      </c>
      <c r="K309">
        <v>0</v>
      </c>
      <c r="L309"/>
      <c r="M309"/>
      <c r="O309"/>
    </row>
    <row r="310" spans="1:15" s="11" customFormat="1" x14ac:dyDescent="0.25">
      <c r="A310" s="11" t="s">
        <v>1026</v>
      </c>
      <c r="B310" s="11" t="s">
        <v>1169</v>
      </c>
      <c r="C310" s="386" t="s">
        <v>546</v>
      </c>
      <c r="D310" t="s">
        <v>1170</v>
      </c>
      <c r="E310" s="371">
        <v>1</v>
      </c>
      <c r="F310" s="370">
        <v>1</v>
      </c>
      <c r="G310">
        <v>0</v>
      </c>
      <c r="H310">
        <v>0</v>
      </c>
      <c r="I310"/>
      <c r="J310" s="402">
        <v>1</v>
      </c>
      <c r="K310">
        <v>0</v>
      </c>
      <c r="L310"/>
      <c r="M310"/>
      <c r="O310"/>
    </row>
    <row r="311" spans="1:15" s="11" customFormat="1" x14ac:dyDescent="0.25">
      <c r="A311" s="11" t="s">
        <v>1026</v>
      </c>
      <c r="B311" s="11" t="s">
        <v>1171</v>
      </c>
      <c r="C311" s="386" t="s">
        <v>546</v>
      </c>
      <c r="D311" t="s">
        <v>1172</v>
      </c>
      <c r="E311" s="371">
        <v>0.4</v>
      </c>
      <c r="F311" s="370" t="s">
        <v>1173</v>
      </c>
      <c r="G311">
        <v>-0.4</v>
      </c>
      <c r="H311">
        <v>0</v>
      </c>
      <c r="I311"/>
      <c r="J311" s="402" t="s">
        <v>1173</v>
      </c>
      <c r="K311" t="s">
        <v>163</v>
      </c>
      <c r="L311"/>
      <c r="M311"/>
      <c r="O311"/>
    </row>
    <row r="312" spans="1:15" s="11" customFormat="1" x14ac:dyDescent="0.25">
      <c r="A312" s="11" t="s">
        <v>1174</v>
      </c>
      <c r="B312" s="11" t="s">
        <v>1175</v>
      </c>
      <c r="C312" s="386" t="s">
        <v>250</v>
      </c>
      <c r="D312" t="s">
        <v>1176</v>
      </c>
      <c r="E312" s="371">
        <v>7.66</v>
      </c>
      <c r="F312" s="370">
        <v>6</v>
      </c>
      <c r="G312">
        <v>-1.6600000000000001</v>
      </c>
      <c r="H312">
        <v>0</v>
      </c>
      <c r="I312"/>
      <c r="J312" s="402">
        <v>5.2</v>
      </c>
      <c r="K312">
        <v>-0.79999999999999982</v>
      </c>
      <c r="L312"/>
      <c r="M312"/>
      <c r="O312"/>
    </row>
    <row r="313" spans="1:15" s="11" customFormat="1" x14ac:dyDescent="0.25">
      <c r="A313" s="11" t="s">
        <v>1174</v>
      </c>
      <c r="B313" s="11" t="s">
        <v>1177</v>
      </c>
      <c r="C313" s="386" t="s">
        <v>250</v>
      </c>
      <c r="D313" t="s">
        <v>1178</v>
      </c>
      <c r="E313" s="371" t="s">
        <v>163</v>
      </c>
      <c r="F313" s="370">
        <v>4</v>
      </c>
      <c r="G313" t="s">
        <v>774</v>
      </c>
      <c r="H313">
        <v>1</v>
      </c>
      <c r="I313"/>
      <c r="J313" s="402">
        <v>4</v>
      </c>
      <c r="K313">
        <v>0</v>
      </c>
      <c r="L313"/>
      <c r="M313"/>
      <c r="O313"/>
    </row>
    <row r="314" spans="1:15" s="11" customFormat="1" x14ac:dyDescent="0.25">
      <c r="A314" s="11" t="s">
        <v>1174</v>
      </c>
      <c r="B314" s="11" t="s">
        <v>1179</v>
      </c>
      <c r="C314" s="386" t="s">
        <v>250</v>
      </c>
      <c r="D314" t="s">
        <v>1180</v>
      </c>
      <c r="E314" s="371">
        <v>2</v>
      </c>
      <c r="F314" s="370">
        <v>2</v>
      </c>
      <c r="G314">
        <v>0</v>
      </c>
      <c r="H314">
        <v>0</v>
      </c>
      <c r="I314"/>
      <c r="J314" s="402">
        <v>2</v>
      </c>
      <c r="K314">
        <v>0</v>
      </c>
      <c r="L314"/>
      <c r="M314"/>
      <c r="O314"/>
    </row>
    <row r="315" spans="1:15" s="11" customFormat="1" x14ac:dyDescent="0.25">
      <c r="A315" s="11" t="s">
        <v>1174</v>
      </c>
      <c r="B315" s="11" t="s">
        <v>1181</v>
      </c>
      <c r="C315" s="386" t="s">
        <v>250</v>
      </c>
      <c r="D315" t="s">
        <v>1182</v>
      </c>
      <c r="E315" s="371">
        <v>3</v>
      </c>
      <c r="F315" s="370">
        <v>2</v>
      </c>
      <c r="G315">
        <v>-1</v>
      </c>
      <c r="H315">
        <v>0</v>
      </c>
      <c r="I315"/>
      <c r="J315" s="402">
        <v>2</v>
      </c>
      <c r="K315">
        <v>0</v>
      </c>
      <c r="L315"/>
      <c r="M315"/>
      <c r="O315"/>
    </row>
    <row r="316" spans="1:15" s="11" customFormat="1" x14ac:dyDescent="0.25">
      <c r="A316" s="11" t="s">
        <v>1174</v>
      </c>
      <c r="B316" s="11" t="s">
        <v>1183</v>
      </c>
      <c r="C316" s="386" t="s">
        <v>250</v>
      </c>
      <c r="D316" t="s">
        <v>1184</v>
      </c>
      <c r="E316" s="371">
        <v>6.1</v>
      </c>
      <c r="F316" s="370">
        <v>4</v>
      </c>
      <c r="G316">
        <v>-2.0999999999999996</v>
      </c>
      <c r="H316">
        <v>1</v>
      </c>
      <c r="I316"/>
      <c r="J316" s="402">
        <v>4</v>
      </c>
      <c r="K316">
        <v>0</v>
      </c>
      <c r="L316"/>
      <c r="M316"/>
      <c r="O316"/>
    </row>
    <row r="317" spans="1:15" s="11" customFormat="1" x14ac:dyDescent="0.25">
      <c r="A317" s="11" t="s">
        <v>1174</v>
      </c>
      <c r="B317" s="11" t="s">
        <v>1185</v>
      </c>
      <c r="C317" s="386" t="s">
        <v>250</v>
      </c>
      <c r="D317" t="s">
        <v>1186</v>
      </c>
      <c r="E317" s="371">
        <v>5.2</v>
      </c>
      <c r="F317" s="370">
        <v>3.7</v>
      </c>
      <c r="G317">
        <v>-1.5</v>
      </c>
      <c r="H317">
        <v>0</v>
      </c>
      <c r="I317"/>
      <c r="J317" s="402">
        <v>3.3</v>
      </c>
      <c r="K317">
        <v>-0.40000000000000036</v>
      </c>
      <c r="L317"/>
      <c r="M317"/>
      <c r="O317"/>
    </row>
    <row r="318" spans="1:15" s="11" customFormat="1" x14ac:dyDescent="0.25">
      <c r="A318" s="11" t="s">
        <v>1174</v>
      </c>
      <c r="B318" s="11" t="s">
        <v>1187</v>
      </c>
      <c r="C318" s="386" t="s">
        <v>250</v>
      </c>
      <c r="D318" t="s">
        <v>1188</v>
      </c>
      <c r="E318" s="371">
        <v>1</v>
      </c>
      <c r="F318" s="370">
        <v>1</v>
      </c>
      <c r="G318">
        <v>0</v>
      </c>
      <c r="H318">
        <v>0</v>
      </c>
      <c r="I318"/>
      <c r="J318" s="402">
        <v>1</v>
      </c>
      <c r="K318">
        <v>0</v>
      </c>
      <c r="L318"/>
      <c r="M318"/>
      <c r="O318"/>
    </row>
    <row r="319" spans="1:15" s="11" customFormat="1" x14ac:dyDescent="0.25">
      <c r="A319" s="11" t="s">
        <v>1174</v>
      </c>
      <c r="B319" s="11" t="s">
        <v>1189</v>
      </c>
      <c r="C319" s="386" t="s">
        <v>250</v>
      </c>
      <c r="D319" t="s">
        <v>1190</v>
      </c>
      <c r="E319" s="371">
        <v>0</v>
      </c>
      <c r="F319" s="370">
        <v>0</v>
      </c>
      <c r="G319">
        <v>0</v>
      </c>
      <c r="H319">
        <v>0</v>
      </c>
      <c r="I319"/>
      <c r="J319" s="402">
        <v>0</v>
      </c>
      <c r="K319">
        <v>0</v>
      </c>
      <c r="L319"/>
      <c r="M319"/>
      <c r="O319"/>
    </row>
    <row r="320" spans="1:15" s="11" customFormat="1" x14ac:dyDescent="0.25">
      <c r="A320" s="11" t="s">
        <v>1174</v>
      </c>
      <c r="B320" s="11" t="s">
        <v>1191</v>
      </c>
      <c r="C320" s="386" t="s">
        <v>250</v>
      </c>
      <c r="D320" t="s">
        <v>1192</v>
      </c>
      <c r="E320" s="371" t="s">
        <v>163</v>
      </c>
      <c r="F320" s="370">
        <v>8</v>
      </c>
      <c r="G320" t="s">
        <v>774</v>
      </c>
      <c r="H320">
        <v>0</v>
      </c>
      <c r="I320"/>
      <c r="J320" s="402">
        <v>8</v>
      </c>
      <c r="K320">
        <v>0</v>
      </c>
      <c r="L320"/>
      <c r="M320"/>
      <c r="O320"/>
    </row>
    <row r="321" spans="1:15" s="11" customFormat="1" x14ac:dyDescent="0.25">
      <c r="A321" s="11" t="s">
        <v>1174</v>
      </c>
      <c r="B321" s="11" t="s">
        <v>1193</v>
      </c>
      <c r="C321" s="386" t="s">
        <v>250</v>
      </c>
      <c r="D321" t="s">
        <v>1194</v>
      </c>
      <c r="E321" s="371">
        <v>3</v>
      </c>
      <c r="F321" s="370">
        <v>3</v>
      </c>
      <c r="G321">
        <v>0</v>
      </c>
      <c r="H321">
        <v>0</v>
      </c>
      <c r="I321"/>
      <c r="J321" s="402">
        <v>3</v>
      </c>
      <c r="K321">
        <v>0</v>
      </c>
      <c r="L321"/>
      <c r="M321"/>
      <c r="O321"/>
    </row>
    <row r="322" spans="1:15" s="11" customFormat="1" x14ac:dyDescent="0.25">
      <c r="A322" s="11" t="s">
        <v>1174</v>
      </c>
      <c r="B322" s="11" t="s">
        <v>1195</v>
      </c>
      <c r="C322" s="386" t="s">
        <v>250</v>
      </c>
      <c r="D322" t="s">
        <v>1196</v>
      </c>
      <c r="E322" s="371">
        <v>0.5</v>
      </c>
      <c r="F322" s="370">
        <v>0</v>
      </c>
      <c r="G322">
        <v>-0.5</v>
      </c>
      <c r="H322">
        <v>0</v>
      </c>
      <c r="I322"/>
      <c r="J322" s="402">
        <v>0</v>
      </c>
      <c r="K322">
        <v>0</v>
      </c>
      <c r="L322"/>
      <c r="M322"/>
      <c r="O322"/>
    </row>
    <row r="323" spans="1:15" s="11" customFormat="1" x14ac:dyDescent="0.25">
      <c r="A323" s="11" t="s">
        <v>1174</v>
      </c>
      <c r="B323" s="11" t="s">
        <v>1197</v>
      </c>
      <c r="C323" s="386" t="s">
        <v>250</v>
      </c>
      <c r="D323" t="s">
        <v>1198</v>
      </c>
      <c r="E323" s="371">
        <v>1</v>
      </c>
      <c r="F323" s="370">
        <v>1</v>
      </c>
      <c r="G323">
        <v>0</v>
      </c>
      <c r="H323">
        <v>0</v>
      </c>
      <c r="I323"/>
      <c r="J323" s="402">
        <v>1</v>
      </c>
      <c r="K323">
        <v>0</v>
      </c>
      <c r="L323"/>
      <c r="M323"/>
      <c r="O323"/>
    </row>
    <row r="324" spans="1:15" s="11" customFormat="1" x14ac:dyDescent="0.25">
      <c r="A324" s="11" t="s">
        <v>1174</v>
      </c>
      <c r="B324" s="11" t="s">
        <v>1199</v>
      </c>
      <c r="C324" s="386" t="s">
        <v>250</v>
      </c>
      <c r="D324" t="s">
        <v>1200</v>
      </c>
      <c r="E324" s="371">
        <v>0.23</v>
      </c>
      <c r="F324" s="370">
        <v>0.4</v>
      </c>
      <c r="G324">
        <v>0.17</v>
      </c>
      <c r="H324">
        <v>0</v>
      </c>
      <c r="I324"/>
      <c r="J324" s="402">
        <v>0.4</v>
      </c>
      <c r="K324">
        <v>0</v>
      </c>
      <c r="L324"/>
      <c r="M324"/>
      <c r="O324"/>
    </row>
    <row r="325" spans="1:15" s="11" customFormat="1" x14ac:dyDescent="0.25">
      <c r="A325" s="11" t="s">
        <v>1174</v>
      </c>
      <c r="B325" s="11" t="s">
        <v>1201</v>
      </c>
      <c r="C325" s="386" t="s">
        <v>250</v>
      </c>
      <c r="D325" t="s">
        <v>1202</v>
      </c>
      <c r="E325" s="371">
        <v>2</v>
      </c>
      <c r="F325" s="370">
        <v>2</v>
      </c>
      <c r="G325">
        <v>0</v>
      </c>
      <c r="H325">
        <v>1</v>
      </c>
      <c r="I325"/>
      <c r="J325" s="402">
        <v>2</v>
      </c>
      <c r="K325">
        <v>0</v>
      </c>
      <c r="L325"/>
      <c r="M325"/>
      <c r="O325"/>
    </row>
    <row r="326" spans="1:15" s="11" customFormat="1" x14ac:dyDescent="0.25">
      <c r="A326" s="11" t="s">
        <v>1174</v>
      </c>
      <c r="B326" s="11" t="s">
        <v>1203</v>
      </c>
      <c r="C326" s="386" t="s">
        <v>250</v>
      </c>
      <c r="D326" t="s">
        <v>1204</v>
      </c>
      <c r="E326" s="371">
        <v>0</v>
      </c>
      <c r="F326" s="370">
        <v>0</v>
      </c>
      <c r="G326">
        <v>0</v>
      </c>
      <c r="H326">
        <v>0</v>
      </c>
      <c r="I326"/>
      <c r="J326" s="402">
        <v>0</v>
      </c>
      <c r="K326">
        <v>0</v>
      </c>
      <c r="L326"/>
      <c r="M326"/>
      <c r="O326"/>
    </row>
    <row r="327" spans="1:15" s="11" customFormat="1" x14ac:dyDescent="0.25">
      <c r="A327" s="11" t="s">
        <v>1174</v>
      </c>
      <c r="B327" s="11" t="s">
        <v>1205</v>
      </c>
      <c r="C327" s="386" t="s">
        <v>250</v>
      </c>
      <c r="D327" t="s">
        <v>1206</v>
      </c>
      <c r="E327" s="371">
        <v>0.02</v>
      </c>
      <c r="F327" s="370">
        <v>0.2</v>
      </c>
      <c r="G327">
        <v>0.18000000000000002</v>
      </c>
      <c r="H327">
        <v>0</v>
      </c>
      <c r="I327"/>
      <c r="J327" s="402">
        <v>0.2</v>
      </c>
      <c r="K327">
        <v>0</v>
      </c>
      <c r="L327"/>
      <c r="M327"/>
      <c r="O327"/>
    </row>
    <row r="328" spans="1:15" s="11" customFormat="1" x14ac:dyDescent="0.25">
      <c r="A328" s="11" t="s">
        <v>1174</v>
      </c>
      <c r="B328" s="11" t="s">
        <v>1207</v>
      </c>
      <c r="C328" s="386" t="s">
        <v>250</v>
      </c>
      <c r="D328" t="s">
        <v>1208</v>
      </c>
      <c r="E328" s="371">
        <v>2.8</v>
      </c>
      <c r="F328" s="370">
        <v>1.8</v>
      </c>
      <c r="G328">
        <v>-0.99999999999999978</v>
      </c>
      <c r="H328">
        <v>0</v>
      </c>
      <c r="I328"/>
      <c r="J328" s="402">
        <v>1.8</v>
      </c>
      <c r="K328">
        <v>0</v>
      </c>
      <c r="L328"/>
      <c r="M328"/>
      <c r="O328"/>
    </row>
    <row r="329" spans="1:15" s="11" customFormat="1" x14ac:dyDescent="0.25">
      <c r="A329" s="11" t="s">
        <v>1174</v>
      </c>
      <c r="B329" s="11" t="s">
        <v>1209</v>
      </c>
      <c r="C329" s="386" t="s">
        <v>250</v>
      </c>
      <c r="D329" t="s">
        <v>1210</v>
      </c>
      <c r="E329" s="371">
        <v>1.5</v>
      </c>
      <c r="F329" s="370">
        <v>2</v>
      </c>
      <c r="G329">
        <v>0.5</v>
      </c>
      <c r="H329">
        <v>0</v>
      </c>
      <c r="I329"/>
      <c r="J329" s="402">
        <v>2</v>
      </c>
      <c r="K329">
        <v>0</v>
      </c>
      <c r="L329"/>
      <c r="M329"/>
      <c r="O329"/>
    </row>
    <row r="330" spans="1:15" s="11" customFormat="1" x14ac:dyDescent="0.25">
      <c r="A330" s="11" t="s">
        <v>1174</v>
      </c>
      <c r="B330" s="11" t="s">
        <v>1211</v>
      </c>
      <c r="C330" s="386" t="s">
        <v>250</v>
      </c>
      <c r="D330" t="s">
        <v>1212</v>
      </c>
      <c r="E330" s="371">
        <v>0.625</v>
      </c>
      <c r="F330" s="370">
        <v>0.6</v>
      </c>
      <c r="G330">
        <v>-2.5000000000000022E-2</v>
      </c>
      <c r="H330">
        <v>0</v>
      </c>
      <c r="I330"/>
      <c r="J330" s="402">
        <v>0.6</v>
      </c>
      <c r="K330">
        <v>0</v>
      </c>
      <c r="L330"/>
      <c r="M330"/>
      <c r="O330"/>
    </row>
    <row r="331" spans="1:15" s="11" customFormat="1" x14ac:dyDescent="0.25">
      <c r="A331" s="11" t="s">
        <v>1174</v>
      </c>
      <c r="B331" s="11" t="s">
        <v>1213</v>
      </c>
      <c r="C331" s="386" t="s">
        <v>250</v>
      </c>
      <c r="D331" t="s">
        <v>1214</v>
      </c>
      <c r="E331" s="371">
        <v>1</v>
      </c>
      <c r="F331" s="370">
        <v>1</v>
      </c>
      <c r="G331">
        <v>0</v>
      </c>
      <c r="H331">
        <v>1</v>
      </c>
      <c r="I331"/>
      <c r="J331" s="402">
        <v>1</v>
      </c>
      <c r="K331">
        <v>0</v>
      </c>
      <c r="L331"/>
      <c r="M331"/>
      <c r="O331"/>
    </row>
    <row r="332" spans="1:15" s="11" customFormat="1" x14ac:dyDescent="0.25">
      <c r="A332" s="11" t="s">
        <v>1174</v>
      </c>
      <c r="B332" s="11" t="s">
        <v>1215</v>
      </c>
      <c r="C332" s="386" t="s">
        <v>250</v>
      </c>
      <c r="D332" t="s">
        <v>1216</v>
      </c>
      <c r="E332" s="371">
        <v>1.5</v>
      </c>
      <c r="F332" s="370">
        <v>0</v>
      </c>
      <c r="G332">
        <v>-1.5</v>
      </c>
      <c r="H332">
        <v>0</v>
      </c>
      <c r="I332"/>
      <c r="J332" s="402">
        <v>0</v>
      </c>
      <c r="K332">
        <v>0</v>
      </c>
      <c r="L332"/>
      <c r="M332"/>
      <c r="O332"/>
    </row>
    <row r="333" spans="1:15" s="11" customFormat="1" x14ac:dyDescent="0.25">
      <c r="A333" s="11" t="s">
        <v>1174</v>
      </c>
      <c r="B333" s="11" t="s">
        <v>1217</v>
      </c>
      <c r="C333" s="386" t="s">
        <v>250</v>
      </c>
      <c r="D333" t="s">
        <v>1218</v>
      </c>
      <c r="E333" s="371">
        <v>1</v>
      </c>
      <c r="F333" s="370">
        <v>1</v>
      </c>
      <c r="G333">
        <v>0</v>
      </c>
      <c r="H333">
        <v>0</v>
      </c>
      <c r="I333"/>
      <c r="J333" s="402">
        <v>1</v>
      </c>
      <c r="K333">
        <v>0</v>
      </c>
      <c r="L333"/>
      <c r="M333"/>
      <c r="O333"/>
    </row>
    <row r="334" spans="1:15" s="11" customFormat="1" x14ac:dyDescent="0.25">
      <c r="A334" s="11" t="s">
        <v>1174</v>
      </c>
      <c r="B334" s="11" t="s">
        <v>1219</v>
      </c>
      <c r="C334" s="386" t="s">
        <v>250</v>
      </c>
      <c r="D334" t="s">
        <v>1220</v>
      </c>
      <c r="E334" s="371">
        <v>1.35</v>
      </c>
      <c r="F334" s="370">
        <v>0</v>
      </c>
      <c r="G334">
        <v>0</v>
      </c>
      <c r="H334">
        <v>0</v>
      </c>
      <c r="I334" t="s">
        <v>1221</v>
      </c>
      <c r="J334" s="402">
        <v>0</v>
      </c>
      <c r="K334">
        <v>0</v>
      </c>
      <c r="L334" t="s">
        <v>1221</v>
      </c>
      <c r="M334"/>
      <c r="O334"/>
    </row>
    <row r="335" spans="1:15" s="11" customFormat="1" x14ac:dyDescent="0.25">
      <c r="A335" s="11" t="s">
        <v>1174</v>
      </c>
      <c r="B335" s="11" t="s">
        <v>1222</v>
      </c>
      <c r="C335" s="386" t="s">
        <v>250</v>
      </c>
      <c r="D335" t="s">
        <v>1223</v>
      </c>
      <c r="E335" s="371" t="s">
        <v>163</v>
      </c>
      <c r="F335" s="370">
        <v>1</v>
      </c>
      <c r="G335" t="s">
        <v>774</v>
      </c>
      <c r="H335">
        <v>0</v>
      </c>
      <c r="I335"/>
      <c r="J335" s="402">
        <v>1</v>
      </c>
      <c r="K335">
        <v>0</v>
      </c>
      <c r="L335"/>
      <c r="M335"/>
      <c r="O335"/>
    </row>
    <row r="336" spans="1:15" s="11" customFormat="1" x14ac:dyDescent="0.25">
      <c r="A336" s="11" t="s">
        <v>1174</v>
      </c>
      <c r="B336" s="11" t="s">
        <v>1224</v>
      </c>
      <c r="C336" s="386" t="s">
        <v>250</v>
      </c>
      <c r="D336" t="s">
        <v>1225</v>
      </c>
      <c r="E336" s="371">
        <v>2.2999999999999998</v>
      </c>
      <c r="F336" s="370">
        <v>3</v>
      </c>
      <c r="G336">
        <v>0.70000000000000018</v>
      </c>
      <c r="H336">
        <v>0</v>
      </c>
      <c r="I336"/>
      <c r="J336" s="402">
        <v>3</v>
      </c>
      <c r="K336">
        <v>0</v>
      </c>
      <c r="L336"/>
      <c r="M336"/>
      <c r="O336"/>
    </row>
    <row r="337" spans="1:15" s="11" customFormat="1" x14ac:dyDescent="0.25">
      <c r="A337" s="11" t="s">
        <v>1174</v>
      </c>
      <c r="B337" s="11" t="s">
        <v>1226</v>
      </c>
      <c r="C337" s="386" t="s">
        <v>250</v>
      </c>
      <c r="D337" t="s">
        <v>1227</v>
      </c>
      <c r="E337" s="371">
        <v>1.2</v>
      </c>
      <c r="F337" s="370">
        <v>2</v>
      </c>
      <c r="G337">
        <v>0.8</v>
      </c>
      <c r="H337">
        <v>0</v>
      </c>
      <c r="I337"/>
      <c r="J337" s="402">
        <v>2</v>
      </c>
      <c r="K337">
        <v>0</v>
      </c>
      <c r="L337"/>
      <c r="M337"/>
      <c r="O337"/>
    </row>
    <row r="338" spans="1:15" s="11" customFormat="1" x14ac:dyDescent="0.25">
      <c r="A338" s="11" t="s">
        <v>1174</v>
      </c>
      <c r="B338" s="11" t="s">
        <v>1228</v>
      </c>
      <c r="C338" s="386" t="s">
        <v>250</v>
      </c>
      <c r="D338" t="s">
        <v>1229</v>
      </c>
      <c r="E338" s="371">
        <v>2.2000000000000002</v>
      </c>
      <c r="F338" s="370" t="s">
        <v>691</v>
      </c>
      <c r="G338" t="s">
        <v>163</v>
      </c>
      <c r="H338">
        <v>0</v>
      </c>
      <c r="I338"/>
      <c r="J338" s="402" t="s">
        <v>691</v>
      </c>
      <c r="K338" t="s">
        <v>163</v>
      </c>
      <c r="L338"/>
      <c r="M338"/>
      <c r="O338"/>
    </row>
    <row r="339" spans="1:15" s="11" customFormat="1" x14ac:dyDescent="0.25">
      <c r="A339" s="11" t="s">
        <v>1174</v>
      </c>
      <c r="B339" s="153" t="s">
        <v>163</v>
      </c>
      <c r="C339" s="386" t="s">
        <v>250</v>
      </c>
      <c r="D339" t="s">
        <v>1221</v>
      </c>
      <c r="E339" s="371" t="s">
        <v>163</v>
      </c>
      <c r="F339" s="370">
        <v>1</v>
      </c>
      <c r="G339">
        <v>-0.35000000000000009</v>
      </c>
      <c r="H339">
        <v>0</v>
      </c>
      <c r="I339"/>
      <c r="J339" s="402">
        <v>1</v>
      </c>
      <c r="K339">
        <v>0</v>
      </c>
      <c r="L339"/>
      <c r="M339"/>
      <c r="O339"/>
    </row>
    <row r="340" spans="1:15" s="11" customFormat="1" x14ac:dyDescent="0.25">
      <c r="A340" s="11" t="s">
        <v>1174</v>
      </c>
      <c r="B340" s="11" t="s">
        <v>1230</v>
      </c>
      <c r="C340" s="386" t="s">
        <v>250</v>
      </c>
      <c r="D340" t="s">
        <v>1231</v>
      </c>
      <c r="E340" s="371">
        <v>1.8</v>
      </c>
      <c r="F340" s="370">
        <v>2</v>
      </c>
      <c r="G340">
        <v>0.19999999999999996</v>
      </c>
      <c r="H340">
        <v>0</v>
      </c>
      <c r="I340"/>
      <c r="J340" s="402">
        <v>2</v>
      </c>
      <c r="K340">
        <v>0</v>
      </c>
      <c r="L340"/>
      <c r="M340"/>
      <c r="O340"/>
    </row>
    <row r="341" spans="1:15" s="11" customFormat="1" x14ac:dyDescent="0.25">
      <c r="A341" s="11" t="s">
        <v>1174</v>
      </c>
      <c r="B341" s="11" t="s">
        <v>1232</v>
      </c>
      <c r="C341" s="386" t="s">
        <v>250</v>
      </c>
      <c r="D341" t="s">
        <v>1233</v>
      </c>
      <c r="E341" s="371">
        <v>1.4</v>
      </c>
      <c r="F341" s="370">
        <v>1.3</v>
      </c>
      <c r="G341">
        <v>-9.9999999999999867E-2</v>
      </c>
      <c r="H341">
        <v>0</v>
      </c>
      <c r="I341"/>
      <c r="J341" s="402">
        <v>1.3</v>
      </c>
      <c r="K341">
        <v>0</v>
      </c>
      <c r="L341"/>
      <c r="M341"/>
      <c r="O341"/>
    </row>
    <row r="342" spans="1:15" s="11" customFormat="1" x14ac:dyDescent="0.25">
      <c r="A342" s="11" t="s">
        <v>1174</v>
      </c>
      <c r="B342" s="11" t="s">
        <v>1234</v>
      </c>
      <c r="C342" s="386" t="s">
        <v>250</v>
      </c>
      <c r="D342" t="s">
        <v>1235</v>
      </c>
      <c r="E342" s="371">
        <v>1.4</v>
      </c>
      <c r="F342" s="370">
        <v>1</v>
      </c>
      <c r="G342">
        <v>-0.39999999999999991</v>
      </c>
      <c r="H342">
        <v>0</v>
      </c>
      <c r="I342"/>
      <c r="J342" s="402">
        <v>1</v>
      </c>
      <c r="K342">
        <v>0</v>
      </c>
      <c r="L342"/>
      <c r="M342"/>
      <c r="O342"/>
    </row>
    <row r="343" spans="1:15" s="11" customFormat="1" x14ac:dyDescent="0.25">
      <c r="A343" s="11" t="s">
        <v>1174</v>
      </c>
      <c r="B343" s="11" t="s">
        <v>1236</v>
      </c>
      <c r="C343" s="386" t="s">
        <v>250</v>
      </c>
      <c r="D343" t="s">
        <v>1237</v>
      </c>
      <c r="E343" s="371">
        <v>1</v>
      </c>
      <c r="F343" s="370">
        <v>1</v>
      </c>
      <c r="G343">
        <v>0</v>
      </c>
      <c r="H343">
        <v>0</v>
      </c>
      <c r="I343"/>
      <c r="J343" s="402">
        <v>1</v>
      </c>
      <c r="K343">
        <v>0</v>
      </c>
      <c r="L343"/>
      <c r="M343"/>
      <c r="O343"/>
    </row>
    <row r="344" spans="1:15" s="11" customFormat="1" x14ac:dyDescent="0.25">
      <c r="A344" s="11" t="s">
        <v>1174</v>
      </c>
      <c r="B344" s="11" t="s">
        <v>1238</v>
      </c>
      <c r="C344" s="386" t="s">
        <v>250</v>
      </c>
      <c r="D344" t="s">
        <v>1239</v>
      </c>
      <c r="E344" s="371">
        <v>0.68</v>
      </c>
      <c r="F344" s="370">
        <v>0</v>
      </c>
      <c r="G344">
        <v>-0.68</v>
      </c>
      <c r="H344">
        <v>0</v>
      </c>
      <c r="I344"/>
      <c r="J344" s="402">
        <v>0</v>
      </c>
      <c r="K344">
        <v>0</v>
      </c>
      <c r="L344"/>
      <c r="M344"/>
      <c r="O344"/>
    </row>
    <row r="345" spans="1:15" s="11" customFormat="1" x14ac:dyDescent="0.25">
      <c r="A345" s="11" t="s">
        <v>1174</v>
      </c>
      <c r="B345" s="11" t="s">
        <v>1240</v>
      </c>
      <c r="C345" s="386" t="s">
        <v>250</v>
      </c>
      <c r="D345" t="s">
        <v>1241</v>
      </c>
      <c r="E345" s="371">
        <v>1</v>
      </c>
      <c r="F345" s="370">
        <v>1</v>
      </c>
      <c r="G345">
        <v>0</v>
      </c>
      <c r="H345">
        <v>0</v>
      </c>
      <c r="I345"/>
      <c r="J345" s="402">
        <v>0</v>
      </c>
      <c r="K345">
        <v>-1</v>
      </c>
      <c r="L345"/>
      <c r="M345"/>
      <c r="O345"/>
    </row>
    <row r="346" spans="1:15" s="11" customFormat="1" x14ac:dyDescent="0.25">
      <c r="A346" s="11" t="s">
        <v>1174</v>
      </c>
      <c r="B346" s="11" t="s">
        <v>1242</v>
      </c>
      <c r="C346" s="386" t="s">
        <v>250</v>
      </c>
      <c r="D346" t="s">
        <v>1243</v>
      </c>
      <c r="E346" s="371">
        <v>0.6</v>
      </c>
      <c r="F346" s="370" t="s">
        <v>1244</v>
      </c>
      <c r="G346">
        <v>-0.6</v>
      </c>
      <c r="H346">
        <v>0</v>
      </c>
      <c r="I346"/>
      <c r="J346" s="402" t="s">
        <v>1244</v>
      </c>
      <c r="K346" t="s">
        <v>163</v>
      </c>
      <c r="L346"/>
      <c r="M346"/>
      <c r="O346"/>
    </row>
    <row r="347" spans="1:15" s="11" customFormat="1" x14ac:dyDescent="0.25">
      <c r="A347" s="11" t="s">
        <v>1174</v>
      </c>
      <c r="B347" s="11" t="s">
        <v>1245</v>
      </c>
      <c r="C347" s="386" t="s">
        <v>250</v>
      </c>
      <c r="D347" t="s">
        <v>1246</v>
      </c>
      <c r="E347" s="371">
        <v>7.6</v>
      </c>
      <c r="F347" s="370">
        <v>7.6</v>
      </c>
      <c r="G347">
        <v>0</v>
      </c>
      <c r="H347">
        <v>0</v>
      </c>
      <c r="I347"/>
      <c r="J347" s="402">
        <v>7.6</v>
      </c>
      <c r="K347">
        <v>0</v>
      </c>
      <c r="L347"/>
      <c r="M347"/>
      <c r="O347"/>
    </row>
    <row r="348" spans="1:15" s="11" customFormat="1" x14ac:dyDescent="0.25">
      <c r="A348" s="11" t="s">
        <v>1247</v>
      </c>
      <c r="B348" s="11" t="s">
        <v>1248</v>
      </c>
      <c r="C348" s="386" t="s">
        <v>544</v>
      </c>
      <c r="D348" t="s">
        <v>1249</v>
      </c>
      <c r="E348" s="371">
        <v>2</v>
      </c>
      <c r="F348" s="370">
        <v>1</v>
      </c>
      <c r="G348">
        <v>-1</v>
      </c>
      <c r="H348">
        <v>0</v>
      </c>
      <c r="I348"/>
      <c r="J348" s="402">
        <v>1</v>
      </c>
      <c r="K348">
        <v>0</v>
      </c>
      <c r="L348"/>
      <c r="M348"/>
      <c r="O348"/>
    </row>
    <row r="349" spans="1:15" s="11" customFormat="1" x14ac:dyDescent="0.25">
      <c r="A349" s="11" t="s">
        <v>1247</v>
      </c>
      <c r="B349" s="11" t="s">
        <v>1250</v>
      </c>
      <c r="C349" s="386" t="s">
        <v>544</v>
      </c>
      <c r="D349" t="s">
        <v>1251</v>
      </c>
      <c r="E349" s="371">
        <v>2</v>
      </c>
      <c r="F349" s="370">
        <v>1.81</v>
      </c>
      <c r="G349">
        <v>-0.18999999999999995</v>
      </c>
      <c r="H349">
        <v>0</v>
      </c>
      <c r="I349"/>
      <c r="J349" s="402">
        <v>0.81</v>
      </c>
      <c r="K349">
        <v>-1</v>
      </c>
      <c r="L349"/>
      <c r="M349"/>
      <c r="O349"/>
    </row>
    <row r="350" spans="1:15" s="11" customFormat="1" x14ac:dyDescent="0.25">
      <c r="A350" s="11" t="s">
        <v>1247</v>
      </c>
      <c r="B350" s="11" t="s">
        <v>1252</v>
      </c>
      <c r="C350" s="386" t="s">
        <v>544</v>
      </c>
      <c r="D350" t="s">
        <v>1253</v>
      </c>
      <c r="E350" s="371">
        <v>0.4</v>
      </c>
      <c r="F350" s="370">
        <v>0</v>
      </c>
      <c r="G350">
        <v>-0.4</v>
      </c>
      <c r="H350">
        <v>0</v>
      </c>
      <c r="I350"/>
      <c r="J350" s="402">
        <v>0</v>
      </c>
      <c r="K350">
        <v>0</v>
      </c>
      <c r="L350"/>
      <c r="M350"/>
      <c r="O350"/>
    </row>
    <row r="351" spans="1:15" s="11" customFormat="1" x14ac:dyDescent="0.25">
      <c r="A351" s="11" t="s">
        <v>1247</v>
      </c>
      <c r="B351" s="11" t="s">
        <v>1254</v>
      </c>
      <c r="C351" s="386" t="s">
        <v>544</v>
      </c>
      <c r="D351" t="s">
        <v>1255</v>
      </c>
      <c r="E351" s="371">
        <v>1</v>
      </c>
      <c r="F351" s="370">
        <v>0.5</v>
      </c>
      <c r="G351">
        <v>-0.5</v>
      </c>
      <c r="H351">
        <v>0</v>
      </c>
      <c r="I351"/>
      <c r="J351" s="402">
        <v>0.5</v>
      </c>
      <c r="K351">
        <v>0</v>
      </c>
      <c r="L351"/>
      <c r="M351"/>
      <c r="O351"/>
    </row>
    <row r="352" spans="1:15" s="11" customFormat="1" x14ac:dyDescent="0.25">
      <c r="A352" s="11" t="s">
        <v>1247</v>
      </c>
      <c r="B352" s="11" t="s">
        <v>1256</v>
      </c>
      <c r="C352" s="386" t="s">
        <v>544</v>
      </c>
      <c r="D352" t="s">
        <v>1257</v>
      </c>
      <c r="E352" s="371">
        <v>1.5</v>
      </c>
      <c r="F352" s="370">
        <v>1.5</v>
      </c>
      <c r="G352">
        <v>0</v>
      </c>
      <c r="H352">
        <v>1</v>
      </c>
      <c r="I352"/>
      <c r="J352" s="402">
        <v>1.5</v>
      </c>
      <c r="K352">
        <v>0</v>
      </c>
      <c r="L352"/>
      <c r="M352"/>
      <c r="O352"/>
    </row>
    <row r="353" spans="1:15" s="11" customFormat="1" x14ac:dyDescent="0.25">
      <c r="A353" s="11" t="s">
        <v>1247</v>
      </c>
      <c r="B353" s="11" t="s">
        <v>1258</v>
      </c>
      <c r="C353" s="386" t="s">
        <v>544</v>
      </c>
      <c r="D353" t="s">
        <v>1259</v>
      </c>
      <c r="E353" s="371">
        <v>0.2</v>
      </c>
      <c r="F353" s="370">
        <v>0.2</v>
      </c>
      <c r="G353">
        <v>0</v>
      </c>
      <c r="H353">
        <v>0</v>
      </c>
      <c r="I353"/>
      <c r="J353" s="402">
        <v>0.2</v>
      </c>
      <c r="K353">
        <v>0</v>
      </c>
      <c r="L353"/>
      <c r="M353"/>
      <c r="O353"/>
    </row>
    <row r="354" spans="1:15" s="11" customFormat="1" x14ac:dyDescent="0.25">
      <c r="A354" s="11" t="s">
        <v>1247</v>
      </c>
      <c r="B354" s="11" t="s">
        <v>1260</v>
      </c>
      <c r="C354" s="386" t="s">
        <v>544</v>
      </c>
      <c r="D354" t="s">
        <v>1261</v>
      </c>
      <c r="E354" s="371">
        <v>3</v>
      </c>
      <c r="F354" s="370">
        <v>3</v>
      </c>
      <c r="G354">
        <v>0</v>
      </c>
      <c r="H354">
        <v>0</v>
      </c>
      <c r="I354"/>
      <c r="J354" s="402">
        <v>3</v>
      </c>
      <c r="K354">
        <v>0</v>
      </c>
      <c r="L354"/>
      <c r="M354"/>
      <c r="O354"/>
    </row>
    <row r="355" spans="1:15" s="11" customFormat="1" x14ac:dyDescent="0.25">
      <c r="A355" s="11" t="s">
        <v>1247</v>
      </c>
      <c r="B355" s="11" t="s">
        <v>1262</v>
      </c>
      <c r="C355" s="386" t="s">
        <v>544</v>
      </c>
      <c r="D355" t="s">
        <v>1263</v>
      </c>
      <c r="E355" s="371">
        <v>1.5</v>
      </c>
      <c r="F355" s="370">
        <v>1.8</v>
      </c>
      <c r="G355">
        <v>0.30000000000000004</v>
      </c>
      <c r="H355">
        <v>0</v>
      </c>
      <c r="I355"/>
      <c r="J355" s="402">
        <v>1.8</v>
      </c>
      <c r="K355">
        <v>0</v>
      </c>
      <c r="L355"/>
      <c r="M355"/>
      <c r="O355"/>
    </row>
    <row r="356" spans="1:15" s="11" customFormat="1" x14ac:dyDescent="0.25">
      <c r="A356" s="11" t="s">
        <v>1247</v>
      </c>
      <c r="B356" s="11" t="s">
        <v>1264</v>
      </c>
      <c r="C356" s="386" t="s">
        <v>544</v>
      </c>
      <c r="D356" t="s">
        <v>1265</v>
      </c>
      <c r="E356" s="371">
        <v>2</v>
      </c>
      <c r="F356" s="370" t="s">
        <v>1266</v>
      </c>
      <c r="G356" t="s">
        <v>163</v>
      </c>
      <c r="H356">
        <v>0</v>
      </c>
      <c r="I356"/>
      <c r="J356" s="402" t="s">
        <v>1266</v>
      </c>
      <c r="K356" t="s">
        <v>163</v>
      </c>
      <c r="L356"/>
      <c r="M356"/>
      <c r="O356"/>
    </row>
    <row r="357" spans="1:15" s="11" customFormat="1" x14ac:dyDescent="0.25">
      <c r="A357" s="11" t="s">
        <v>1247</v>
      </c>
      <c r="B357" s="11" t="s">
        <v>1267</v>
      </c>
      <c r="C357" s="386" t="s">
        <v>544</v>
      </c>
      <c r="D357" t="s">
        <v>1268</v>
      </c>
      <c r="E357" s="371">
        <v>0.8</v>
      </c>
      <c r="F357" s="370">
        <v>0.8</v>
      </c>
      <c r="G357">
        <v>0</v>
      </c>
      <c r="H357">
        <v>0</v>
      </c>
      <c r="I357"/>
      <c r="J357" s="402">
        <v>0.8</v>
      </c>
      <c r="K357">
        <v>0</v>
      </c>
      <c r="L357"/>
      <c r="M357"/>
      <c r="O357"/>
    </row>
    <row r="358" spans="1:15" s="11" customFormat="1" x14ac:dyDescent="0.25">
      <c r="A358" s="11" t="s">
        <v>1247</v>
      </c>
      <c r="B358" s="11" t="s">
        <v>1269</v>
      </c>
      <c r="C358" s="386" t="s">
        <v>544</v>
      </c>
      <c r="D358" t="s">
        <v>1270</v>
      </c>
      <c r="E358" s="371">
        <v>0.6</v>
      </c>
      <c r="F358" s="370">
        <v>1</v>
      </c>
      <c r="G358">
        <v>0.4</v>
      </c>
      <c r="H358">
        <v>0</v>
      </c>
      <c r="I358"/>
      <c r="J358" s="402">
        <v>1</v>
      </c>
      <c r="K358">
        <v>0</v>
      </c>
      <c r="L358"/>
      <c r="M358"/>
      <c r="O358"/>
    </row>
    <row r="359" spans="1:15" s="11" customFormat="1" x14ac:dyDescent="0.25">
      <c r="A359" s="11" t="s">
        <v>1247</v>
      </c>
      <c r="B359" s="11" t="s">
        <v>1271</v>
      </c>
      <c r="C359" s="386" t="s">
        <v>544</v>
      </c>
      <c r="D359" t="s">
        <v>1272</v>
      </c>
      <c r="E359" s="371">
        <v>0</v>
      </c>
      <c r="F359" s="370">
        <v>0</v>
      </c>
      <c r="G359">
        <v>0</v>
      </c>
      <c r="H359">
        <v>0</v>
      </c>
      <c r="I359" t="s">
        <v>1263</v>
      </c>
      <c r="J359" s="402">
        <v>0</v>
      </c>
      <c r="K359">
        <v>0</v>
      </c>
      <c r="L359" t="s">
        <v>1263</v>
      </c>
      <c r="M359"/>
      <c r="O359"/>
    </row>
    <row r="360" spans="1:15" s="11" customFormat="1" x14ac:dyDescent="0.25">
      <c r="A360" s="11" t="s">
        <v>1247</v>
      </c>
      <c r="B360" s="11" t="s">
        <v>1273</v>
      </c>
      <c r="C360" s="386" t="s">
        <v>544</v>
      </c>
      <c r="D360" t="s">
        <v>1274</v>
      </c>
      <c r="E360" s="371">
        <v>0</v>
      </c>
      <c r="F360" s="370" t="s">
        <v>1275</v>
      </c>
      <c r="G360">
        <v>0</v>
      </c>
      <c r="H360">
        <v>0</v>
      </c>
      <c r="I360"/>
      <c r="J360" s="402" t="s">
        <v>1275</v>
      </c>
      <c r="K360" t="s">
        <v>163</v>
      </c>
      <c r="L360"/>
      <c r="M360"/>
      <c r="O360"/>
    </row>
    <row r="361" spans="1:15" s="11" customFormat="1" x14ac:dyDescent="0.25">
      <c r="A361" s="11" t="s">
        <v>1247</v>
      </c>
      <c r="B361" s="11" t="s">
        <v>1276</v>
      </c>
      <c r="C361" s="386" t="s">
        <v>544</v>
      </c>
      <c r="D361" t="s">
        <v>1277</v>
      </c>
      <c r="E361" s="371">
        <v>0</v>
      </c>
      <c r="F361" s="370">
        <v>0</v>
      </c>
      <c r="G361">
        <v>0</v>
      </c>
      <c r="H361">
        <v>0</v>
      </c>
      <c r="I361"/>
      <c r="J361" s="402">
        <v>0</v>
      </c>
      <c r="K361">
        <v>0</v>
      </c>
      <c r="L361"/>
      <c r="M361"/>
      <c r="O361"/>
    </row>
    <row r="362" spans="1:15" s="11" customFormat="1" x14ac:dyDescent="0.25">
      <c r="A362" s="11" t="s">
        <v>1247</v>
      </c>
      <c r="B362" s="11" t="s">
        <v>1278</v>
      </c>
      <c r="C362" s="386" t="s">
        <v>544</v>
      </c>
      <c r="D362" t="s">
        <v>1279</v>
      </c>
      <c r="E362" s="371">
        <v>1.1000000000000001</v>
      </c>
      <c r="F362" s="370">
        <v>1</v>
      </c>
      <c r="G362">
        <v>-0.10000000000000009</v>
      </c>
      <c r="H362">
        <v>0</v>
      </c>
      <c r="I362"/>
      <c r="J362" s="402">
        <v>1</v>
      </c>
      <c r="K362">
        <v>0</v>
      </c>
      <c r="L362"/>
      <c r="M362"/>
      <c r="O362"/>
    </row>
    <row r="363" spans="1:15" s="11" customFormat="1" x14ac:dyDescent="0.25">
      <c r="A363" s="11" t="s">
        <v>1247</v>
      </c>
      <c r="B363" s="11" t="s">
        <v>1280</v>
      </c>
      <c r="C363" s="386" t="s">
        <v>544</v>
      </c>
      <c r="D363" t="s">
        <v>1281</v>
      </c>
      <c r="E363" s="371">
        <v>7</v>
      </c>
      <c r="F363" s="370">
        <v>6</v>
      </c>
      <c r="G363">
        <v>-1</v>
      </c>
      <c r="H363">
        <v>1</v>
      </c>
      <c r="I363"/>
      <c r="J363" s="402">
        <v>6</v>
      </c>
      <c r="K363">
        <v>0</v>
      </c>
      <c r="L363"/>
      <c r="M363"/>
      <c r="O363"/>
    </row>
    <row r="364" spans="1:15" s="11" customFormat="1" x14ac:dyDescent="0.25">
      <c r="A364" s="11" t="s">
        <v>1247</v>
      </c>
      <c r="B364" s="11" t="s">
        <v>1282</v>
      </c>
      <c r="C364" s="386" t="s">
        <v>544</v>
      </c>
      <c r="D364" t="s">
        <v>1283</v>
      </c>
      <c r="E364" s="371">
        <v>1</v>
      </c>
      <c r="F364" s="370">
        <v>2</v>
      </c>
      <c r="G364">
        <v>1</v>
      </c>
      <c r="H364">
        <v>0</v>
      </c>
      <c r="I364"/>
      <c r="J364" s="402">
        <v>2</v>
      </c>
      <c r="K364">
        <v>0</v>
      </c>
      <c r="L364"/>
      <c r="M364"/>
      <c r="O364"/>
    </row>
    <row r="365" spans="1:15" s="11" customFormat="1" x14ac:dyDescent="0.25">
      <c r="A365" s="11" t="s">
        <v>1247</v>
      </c>
      <c r="B365" s="11" t="s">
        <v>1284</v>
      </c>
      <c r="C365" s="386" t="s">
        <v>544</v>
      </c>
      <c r="D365" t="s">
        <v>1285</v>
      </c>
      <c r="E365" s="371">
        <v>0.2</v>
      </c>
      <c r="F365" s="370">
        <v>0</v>
      </c>
      <c r="G365">
        <v>-0.2</v>
      </c>
      <c r="H365">
        <v>0</v>
      </c>
      <c r="I365" t="s">
        <v>1263</v>
      </c>
      <c r="J365" s="402">
        <v>0</v>
      </c>
      <c r="K365">
        <v>0</v>
      </c>
      <c r="L365" t="s">
        <v>1263</v>
      </c>
      <c r="M365"/>
      <c r="O365"/>
    </row>
    <row r="366" spans="1:15" s="11" customFormat="1" x14ac:dyDescent="0.25">
      <c r="A366" s="11" t="s">
        <v>1247</v>
      </c>
      <c r="B366" s="11" t="s">
        <v>1286</v>
      </c>
      <c r="C366" s="386" t="s">
        <v>544</v>
      </c>
      <c r="D366" t="s">
        <v>1287</v>
      </c>
      <c r="E366" s="371">
        <v>0.4</v>
      </c>
      <c r="F366" s="370">
        <v>1.02</v>
      </c>
      <c r="G366">
        <v>0.62</v>
      </c>
      <c r="H366">
        <v>0</v>
      </c>
      <c r="I366"/>
      <c r="J366" s="402">
        <v>0.71</v>
      </c>
      <c r="K366">
        <v>-0.31000000000000005</v>
      </c>
      <c r="L366"/>
      <c r="M366"/>
      <c r="O366"/>
    </row>
    <row r="367" spans="1:15" s="11" customFormat="1" x14ac:dyDescent="0.25">
      <c r="A367" s="11" t="s">
        <v>1247</v>
      </c>
      <c r="B367" s="11" t="s">
        <v>1288</v>
      </c>
      <c r="C367" s="386" t="s">
        <v>544</v>
      </c>
      <c r="D367" t="s">
        <v>1289</v>
      </c>
      <c r="E367" s="371">
        <v>0</v>
      </c>
      <c r="F367" s="370">
        <v>0</v>
      </c>
      <c r="G367">
        <v>0</v>
      </c>
      <c r="H367">
        <v>0</v>
      </c>
      <c r="I367"/>
      <c r="J367" s="402">
        <v>0</v>
      </c>
      <c r="K367">
        <v>0</v>
      </c>
      <c r="L367"/>
      <c r="M367"/>
      <c r="O367"/>
    </row>
    <row r="368" spans="1:15" s="11" customFormat="1" x14ac:dyDescent="0.25">
      <c r="A368" s="11" t="s">
        <v>1247</v>
      </c>
      <c r="B368" s="11" t="s">
        <v>1290</v>
      </c>
      <c r="C368" s="386" t="s">
        <v>544</v>
      </c>
      <c r="D368" t="s">
        <v>1291</v>
      </c>
      <c r="E368" s="371">
        <v>1.1499999999999999</v>
      </c>
      <c r="F368" s="370" t="s">
        <v>1292</v>
      </c>
      <c r="G368">
        <v>-1.1499999999999999</v>
      </c>
      <c r="H368">
        <v>0</v>
      </c>
      <c r="I368"/>
      <c r="J368" s="402" t="s">
        <v>1292</v>
      </c>
      <c r="K368" t="s">
        <v>163</v>
      </c>
      <c r="L368"/>
      <c r="M368"/>
      <c r="O368"/>
    </row>
    <row r="369" spans="1:15" s="11" customFormat="1" x14ac:dyDescent="0.25">
      <c r="A369" s="11" t="s">
        <v>1247</v>
      </c>
      <c r="B369" s="11" t="s">
        <v>1293</v>
      </c>
      <c r="C369" s="386" t="s">
        <v>544</v>
      </c>
      <c r="D369" t="s">
        <v>1294</v>
      </c>
      <c r="E369" s="371">
        <v>1.4</v>
      </c>
      <c r="F369" s="370">
        <v>1</v>
      </c>
      <c r="G369">
        <v>-0.39999999999999991</v>
      </c>
      <c r="H369">
        <v>1</v>
      </c>
      <c r="I369"/>
      <c r="J369" s="402">
        <v>1</v>
      </c>
      <c r="K369">
        <v>0</v>
      </c>
      <c r="L369"/>
      <c r="M369"/>
      <c r="O369"/>
    </row>
    <row r="370" spans="1:15" s="11" customFormat="1" x14ac:dyDescent="0.25">
      <c r="A370" s="11" t="s">
        <v>1247</v>
      </c>
      <c r="B370" s="11" t="s">
        <v>1295</v>
      </c>
      <c r="C370" s="386" t="s">
        <v>544</v>
      </c>
      <c r="D370" t="s">
        <v>1296</v>
      </c>
      <c r="E370" s="371">
        <v>2.7</v>
      </c>
      <c r="F370" s="370" t="s">
        <v>691</v>
      </c>
      <c r="G370" t="s">
        <v>163</v>
      </c>
      <c r="H370">
        <v>0</v>
      </c>
      <c r="I370"/>
      <c r="J370" s="402" t="s">
        <v>691</v>
      </c>
      <c r="K370" t="s">
        <v>163</v>
      </c>
      <c r="L370"/>
      <c r="M370"/>
      <c r="O370"/>
    </row>
    <row r="371" spans="1:15" s="11" customFormat="1" x14ac:dyDescent="0.25">
      <c r="A371" s="11" t="s">
        <v>1247</v>
      </c>
      <c r="B371" s="11" t="s">
        <v>1297</v>
      </c>
      <c r="C371" s="386" t="s">
        <v>544</v>
      </c>
      <c r="D371" t="s">
        <v>1298</v>
      </c>
      <c r="E371" s="371">
        <v>0.16</v>
      </c>
      <c r="F371" s="370">
        <v>0.2</v>
      </c>
      <c r="G371">
        <v>4.0000000000000008E-2</v>
      </c>
      <c r="H371">
        <v>0</v>
      </c>
      <c r="I371"/>
      <c r="J371" s="402">
        <v>0.2</v>
      </c>
      <c r="K371">
        <v>0</v>
      </c>
      <c r="L371"/>
      <c r="M371"/>
      <c r="O371"/>
    </row>
    <row r="372" spans="1:15" s="11" customFormat="1" x14ac:dyDescent="0.25">
      <c r="A372" s="11" t="s">
        <v>1247</v>
      </c>
      <c r="B372" s="11" t="s">
        <v>1299</v>
      </c>
      <c r="C372" s="386" t="s">
        <v>544</v>
      </c>
      <c r="D372" t="s">
        <v>1300</v>
      </c>
      <c r="E372" s="371">
        <v>2</v>
      </c>
      <c r="F372" s="370">
        <v>2</v>
      </c>
      <c r="G372">
        <v>0</v>
      </c>
      <c r="H372">
        <v>0</v>
      </c>
      <c r="I372"/>
      <c r="J372" s="402">
        <v>2</v>
      </c>
      <c r="K372">
        <v>0</v>
      </c>
      <c r="L372"/>
      <c r="M372"/>
      <c r="O372"/>
    </row>
    <row r="373" spans="1:15" s="11" customFormat="1" x14ac:dyDescent="0.25">
      <c r="A373" s="11" t="s">
        <v>1247</v>
      </c>
      <c r="B373" s="11" t="s">
        <v>1301</v>
      </c>
      <c r="C373" s="386" t="s">
        <v>544</v>
      </c>
      <c r="D373" t="s">
        <v>1302</v>
      </c>
      <c r="E373" s="371">
        <v>0.4</v>
      </c>
      <c r="F373" s="370">
        <v>1</v>
      </c>
      <c r="G373">
        <v>0.6</v>
      </c>
      <c r="H373">
        <v>0</v>
      </c>
      <c r="I373"/>
      <c r="J373" s="402">
        <v>1</v>
      </c>
      <c r="K373">
        <v>0</v>
      </c>
      <c r="L373"/>
      <c r="M373"/>
      <c r="O373"/>
    </row>
    <row r="374" spans="1:15" s="11" customFormat="1" x14ac:dyDescent="0.25">
      <c r="A374" s="11" t="s">
        <v>1247</v>
      </c>
      <c r="B374" s="11" t="s">
        <v>1303</v>
      </c>
      <c r="C374" s="386" t="s">
        <v>544</v>
      </c>
      <c r="D374" t="s">
        <v>1304</v>
      </c>
      <c r="E374" s="371">
        <v>3</v>
      </c>
      <c r="F374" s="370">
        <v>2</v>
      </c>
      <c r="G374">
        <v>-1</v>
      </c>
      <c r="H374">
        <v>0</v>
      </c>
      <c r="I374"/>
      <c r="J374" s="402">
        <v>2</v>
      </c>
      <c r="K374">
        <v>0</v>
      </c>
      <c r="L374"/>
      <c r="M374"/>
      <c r="O374"/>
    </row>
    <row r="375" spans="1:15" s="11" customFormat="1" x14ac:dyDescent="0.25">
      <c r="A375" s="11" t="s">
        <v>1247</v>
      </c>
      <c r="B375" s="11" t="s">
        <v>1305</v>
      </c>
      <c r="C375" s="386" t="s">
        <v>544</v>
      </c>
      <c r="D375" t="s">
        <v>1306</v>
      </c>
      <c r="E375" s="371">
        <v>0</v>
      </c>
      <c r="F375" s="370">
        <v>0</v>
      </c>
      <c r="G375">
        <v>0</v>
      </c>
      <c r="H375">
        <v>0</v>
      </c>
      <c r="I375"/>
      <c r="J375" s="402">
        <v>0</v>
      </c>
      <c r="K375">
        <v>0</v>
      </c>
      <c r="L375"/>
      <c r="M375"/>
      <c r="O375"/>
    </row>
    <row r="376" spans="1:15" s="11" customFormat="1" x14ac:dyDescent="0.25">
      <c r="A376" s="11" t="s">
        <v>1247</v>
      </c>
      <c r="B376" s="11" t="s">
        <v>1307</v>
      </c>
      <c r="C376" s="386" t="s">
        <v>544</v>
      </c>
      <c r="D376" t="s">
        <v>1308</v>
      </c>
      <c r="E376" s="371">
        <v>2</v>
      </c>
      <c r="F376" s="370">
        <v>2</v>
      </c>
      <c r="G376">
        <v>0</v>
      </c>
      <c r="H376">
        <v>0</v>
      </c>
      <c r="I376"/>
      <c r="J376" s="402">
        <v>1</v>
      </c>
      <c r="K376">
        <v>-1</v>
      </c>
      <c r="L376"/>
      <c r="M376"/>
      <c r="O376"/>
    </row>
    <row r="377" spans="1:15" s="11" customFormat="1" x14ac:dyDescent="0.25">
      <c r="A377" s="11" t="s">
        <v>1247</v>
      </c>
      <c r="B377" s="11" t="s">
        <v>1309</v>
      </c>
      <c r="C377" s="386" t="s">
        <v>544</v>
      </c>
      <c r="D377" t="s">
        <v>1310</v>
      </c>
      <c r="E377" s="371">
        <v>2</v>
      </c>
      <c r="F377" s="370">
        <v>2</v>
      </c>
      <c r="G377">
        <v>0</v>
      </c>
      <c r="H377">
        <v>0</v>
      </c>
      <c r="I377"/>
      <c r="J377" s="402">
        <v>2</v>
      </c>
      <c r="K377">
        <v>0</v>
      </c>
      <c r="L377"/>
      <c r="M377"/>
      <c r="O377"/>
    </row>
    <row r="378" spans="1:15" s="11" customFormat="1" x14ac:dyDescent="0.25">
      <c r="A378" s="11" t="s">
        <v>1247</v>
      </c>
      <c r="B378" s="11" t="s">
        <v>1311</v>
      </c>
      <c r="C378" s="386" t="s">
        <v>544</v>
      </c>
      <c r="D378" t="s">
        <v>1312</v>
      </c>
      <c r="E378" s="371">
        <v>0</v>
      </c>
      <c r="F378" s="370">
        <v>0</v>
      </c>
      <c r="G378">
        <v>0</v>
      </c>
      <c r="H378">
        <v>0</v>
      </c>
      <c r="I378"/>
      <c r="J378" s="402">
        <v>0</v>
      </c>
      <c r="K378">
        <v>0</v>
      </c>
      <c r="L378"/>
      <c r="M378"/>
      <c r="O378"/>
    </row>
    <row r="379" spans="1:15" s="11" customFormat="1" x14ac:dyDescent="0.25">
      <c r="A379" s="11" t="s">
        <v>1247</v>
      </c>
      <c r="B379" s="11" t="s">
        <v>1313</v>
      </c>
      <c r="C379" s="386" t="s">
        <v>544</v>
      </c>
      <c r="D379" t="s">
        <v>1314</v>
      </c>
      <c r="E379" s="371">
        <v>2.6</v>
      </c>
      <c r="F379" s="370" t="s">
        <v>691</v>
      </c>
      <c r="G379" t="s">
        <v>163</v>
      </c>
      <c r="H379">
        <v>0</v>
      </c>
      <c r="I379"/>
      <c r="J379" s="402" t="s">
        <v>691</v>
      </c>
      <c r="K379" t="s">
        <v>163</v>
      </c>
      <c r="L379"/>
      <c r="M379"/>
      <c r="O379"/>
    </row>
    <row r="380" spans="1:15" s="11" customFormat="1" x14ac:dyDescent="0.25">
      <c r="A380" s="11" t="s">
        <v>1247</v>
      </c>
      <c r="B380" s="11" t="s">
        <v>1315</v>
      </c>
      <c r="C380" s="386" t="s">
        <v>544</v>
      </c>
      <c r="D380" t="s">
        <v>1316</v>
      </c>
      <c r="E380" s="371">
        <v>1</v>
      </c>
      <c r="F380" s="370">
        <v>1</v>
      </c>
      <c r="G380">
        <v>0</v>
      </c>
      <c r="H380">
        <v>0</v>
      </c>
      <c r="I380"/>
      <c r="J380" s="402">
        <v>1</v>
      </c>
      <c r="K380">
        <v>0</v>
      </c>
      <c r="L380"/>
      <c r="M380"/>
      <c r="O380"/>
    </row>
    <row r="381" spans="1:15" s="11" customFormat="1" x14ac:dyDescent="0.25">
      <c r="A381" s="11" t="s">
        <v>1317</v>
      </c>
      <c r="B381" s="11" t="s">
        <v>1318</v>
      </c>
      <c r="C381" s="386" t="s">
        <v>624</v>
      </c>
      <c r="D381" t="s">
        <v>1319</v>
      </c>
      <c r="E381" s="371">
        <v>1</v>
      </c>
      <c r="F381" s="370">
        <v>1</v>
      </c>
      <c r="G381">
        <v>0</v>
      </c>
      <c r="H381">
        <v>1</v>
      </c>
      <c r="I381"/>
      <c r="J381" s="402">
        <v>1</v>
      </c>
      <c r="K381">
        <v>0</v>
      </c>
      <c r="L381"/>
      <c r="M381"/>
      <c r="O381"/>
    </row>
    <row r="382" spans="1:15" s="11" customFormat="1" x14ac:dyDescent="0.25">
      <c r="A382" s="11" t="s">
        <v>1317</v>
      </c>
      <c r="B382" s="11" t="s">
        <v>1320</v>
      </c>
      <c r="C382" s="386" t="s">
        <v>624</v>
      </c>
      <c r="D382" t="s">
        <v>1321</v>
      </c>
      <c r="E382" s="371">
        <v>5.3</v>
      </c>
      <c r="F382" s="370">
        <v>3.8</v>
      </c>
      <c r="G382">
        <v>-1.5</v>
      </c>
      <c r="H382">
        <v>0</v>
      </c>
      <c r="I382"/>
      <c r="J382" s="402">
        <v>3.8</v>
      </c>
      <c r="K382">
        <v>0</v>
      </c>
      <c r="L382"/>
      <c r="M382"/>
      <c r="O382"/>
    </row>
    <row r="383" spans="1:15" s="11" customFormat="1" x14ac:dyDescent="0.25">
      <c r="A383" s="11" t="s">
        <v>1317</v>
      </c>
      <c r="B383" s="11" t="s">
        <v>1322</v>
      </c>
      <c r="C383" s="386" t="s">
        <v>624</v>
      </c>
      <c r="D383" t="s">
        <v>1323</v>
      </c>
      <c r="E383" s="371">
        <v>2</v>
      </c>
      <c r="F383" s="370">
        <v>2</v>
      </c>
      <c r="G383">
        <v>0</v>
      </c>
      <c r="H383">
        <v>0</v>
      </c>
      <c r="I383"/>
      <c r="J383" s="402">
        <v>2</v>
      </c>
      <c r="K383">
        <v>0</v>
      </c>
      <c r="L383"/>
      <c r="M383"/>
      <c r="O383"/>
    </row>
    <row r="384" spans="1:15" s="11" customFormat="1" x14ac:dyDescent="0.25">
      <c r="A384" s="11" t="s">
        <v>1317</v>
      </c>
      <c r="B384" s="11" t="s">
        <v>1324</v>
      </c>
      <c r="C384" s="386" t="s">
        <v>624</v>
      </c>
      <c r="D384" t="s">
        <v>1325</v>
      </c>
      <c r="E384" s="371">
        <v>2</v>
      </c>
      <c r="F384" s="370">
        <v>2.6</v>
      </c>
      <c r="G384">
        <v>0.60000000000000009</v>
      </c>
      <c r="H384">
        <v>0</v>
      </c>
      <c r="I384"/>
      <c r="J384" s="402">
        <v>2.6</v>
      </c>
      <c r="K384">
        <v>0</v>
      </c>
      <c r="L384"/>
      <c r="M384"/>
      <c r="O384"/>
    </row>
    <row r="385" spans="1:15" s="11" customFormat="1" x14ac:dyDescent="0.25">
      <c r="A385" s="11" t="s">
        <v>1317</v>
      </c>
      <c r="B385" s="11" t="s">
        <v>1326</v>
      </c>
      <c r="C385" s="386" t="s">
        <v>624</v>
      </c>
      <c r="D385" t="s">
        <v>1327</v>
      </c>
      <c r="E385" s="371">
        <v>0</v>
      </c>
      <c r="F385" s="370">
        <v>0</v>
      </c>
      <c r="G385">
        <v>0</v>
      </c>
      <c r="H385">
        <v>0</v>
      </c>
      <c r="I385"/>
      <c r="J385" s="402">
        <v>0</v>
      </c>
      <c r="K385">
        <v>0</v>
      </c>
      <c r="L385"/>
      <c r="M385"/>
      <c r="O385"/>
    </row>
    <row r="386" spans="1:15" s="11" customFormat="1" x14ac:dyDescent="0.25">
      <c r="A386" s="11" t="s">
        <v>1317</v>
      </c>
      <c r="B386" s="11" t="s">
        <v>1328</v>
      </c>
      <c r="C386" s="386" t="s">
        <v>624</v>
      </c>
      <c r="D386" t="s">
        <v>1329</v>
      </c>
      <c r="E386" s="371">
        <v>2</v>
      </c>
      <c r="F386" s="370">
        <v>2</v>
      </c>
      <c r="G386">
        <v>0</v>
      </c>
      <c r="H386">
        <v>0</v>
      </c>
      <c r="I386"/>
      <c r="J386" s="402">
        <v>2</v>
      </c>
      <c r="K386">
        <v>0</v>
      </c>
      <c r="L386"/>
      <c r="M386"/>
      <c r="O386"/>
    </row>
    <row r="387" spans="1:15" s="11" customFormat="1" x14ac:dyDescent="0.25">
      <c r="A387" s="11" t="s">
        <v>1317</v>
      </c>
      <c r="B387" s="11" t="s">
        <v>1330</v>
      </c>
      <c r="C387" s="386" t="s">
        <v>624</v>
      </c>
      <c r="D387" t="s">
        <v>1331</v>
      </c>
      <c r="E387" s="371">
        <v>2</v>
      </c>
      <c r="F387" s="370" t="s">
        <v>691</v>
      </c>
      <c r="G387" t="s">
        <v>163</v>
      </c>
      <c r="H387">
        <v>0</v>
      </c>
      <c r="I387"/>
      <c r="J387" s="402" t="s">
        <v>691</v>
      </c>
      <c r="K387" t="s">
        <v>163</v>
      </c>
      <c r="L387"/>
      <c r="M387"/>
      <c r="O387"/>
    </row>
    <row r="388" spans="1:15" s="11" customFormat="1" x14ac:dyDescent="0.25">
      <c r="A388" s="11" t="s">
        <v>1317</v>
      </c>
      <c r="B388" s="11" t="s">
        <v>1332</v>
      </c>
      <c r="C388" s="386" t="s">
        <v>624</v>
      </c>
      <c r="D388" t="s">
        <v>1333</v>
      </c>
      <c r="E388" s="371">
        <v>0.2</v>
      </c>
      <c r="F388" s="370">
        <v>0</v>
      </c>
      <c r="G388">
        <v>-0.2</v>
      </c>
      <c r="H388">
        <v>0</v>
      </c>
      <c r="I388"/>
      <c r="J388" s="402">
        <v>0</v>
      </c>
      <c r="K388">
        <v>0</v>
      </c>
      <c r="L388"/>
      <c r="M388"/>
      <c r="O388"/>
    </row>
    <row r="389" spans="1:15" s="11" customFormat="1" x14ac:dyDescent="0.25">
      <c r="A389" s="11" t="s">
        <v>1317</v>
      </c>
      <c r="B389" s="11" t="s">
        <v>1334</v>
      </c>
      <c r="C389" s="386" t="s">
        <v>624</v>
      </c>
      <c r="D389" t="s">
        <v>1335</v>
      </c>
      <c r="E389" s="371">
        <v>2.5</v>
      </c>
      <c r="F389" s="370">
        <v>1.7</v>
      </c>
      <c r="G389">
        <v>-0.8</v>
      </c>
      <c r="H389">
        <v>0</v>
      </c>
      <c r="I389"/>
      <c r="J389" s="402">
        <v>1.7</v>
      </c>
      <c r="K389">
        <v>0</v>
      </c>
      <c r="L389"/>
      <c r="M389"/>
      <c r="O389"/>
    </row>
    <row r="390" spans="1:15" s="11" customFormat="1" x14ac:dyDescent="0.25">
      <c r="A390" s="11" t="s">
        <v>1317</v>
      </c>
      <c r="B390" s="11" t="s">
        <v>1336</v>
      </c>
      <c r="C390" s="386" t="s">
        <v>624</v>
      </c>
      <c r="D390" t="s">
        <v>1337</v>
      </c>
      <c r="E390" s="371">
        <v>4.8</v>
      </c>
      <c r="F390" s="370" t="s">
        <v>691</v>
      </c>
      <c r="G390" t="s">
        <v>163</v>
      </c>
      <c r="H390">
        <v>0</v>
      </c>
      <c r="I390"/>
      <c r="J390" s="402" t="s">
        <v>691</v>
      </c>
      <c r="K390" t="s">
        <v>163</v>
      </c>
      <c r="L390"/>
      <c r="M390"/>
      <c r="O390"/>
    </row>
    <row r="391" spans="1:15" s="11" customFormat="1" x14ac:dyDescent="0.25">
      <c r="A391" s="11" t="s">
        <v>1317</v>
      </c>
      <c r="B391" s="153" t="s">
        <v>163</v>
      </c>
      <c r="C391" s="386" t="s">
        <v>624</v>
      </c>
      <c r="D391" t="s">
        <v>1338</v>
      </c>
      <c r="E391" s="371" t="s">
        <v>163</v>
      </c>
      <c r="F391" s="370">
        <v>0</v>
      </c>
      <c r="G391">
        <v>0</v>
      </c>
      <c r="H391">
        <v>0</v>
      </c>
      <c r="I391"/>
      <c r="J391" s="402">
        <v>0</v>
      </c>
      <c r="K391">
        <v>0</v>
      </c>
      <c r="L391"/>
      <c r="M391"/>
      <c r="O391"/>
    </row>
    <row r="392" spans="1:15" s="11" customFormat="1" x14ac:dyDescent="0.25">
      <c r="A392" s="11" t="s">
        <v>1317</v>
      </c>
      <c r="B392" s="11" t="s">
        <v>1339</v>
      </c>
      <c r="C392" s="386" t="s">
        <v>624</v>
      </c>
      <c r="D392" t="s">
        <v>1340</v>
      </c>
      <c r="E392" s="371">
        <v>2</v>
      </c>
      <c r="F392" s="370">
        <v>2</v>
      </c>
      <c r="G392">
        <v>0</v>
      </c>
      <c r="H392">
        <v>0</v>
      </c>
      <c r="I392"/>
      <c r="J392" s="402">
        <v>3</v>
      </c>
      <c r="K392">
        <v>1</v>
      </c>
      <c r="L392"/>
      <c r="M392"/>
      <c r="O392"/>
    </row>
    <row r="393" spans="1:15" s="11" customFormat="1" x14ac:dyDescent="0.25">
      <c r="A393" s="11" t="s">
        <v>1317</v>
      </c>
      <c r="B393" s="11" t="s">
        <v>1341</v>
      </c>
      <c r="C393" s="386" t="s">
        <v>624</v>
      </c>
      <c r="D393" t="s">
        <v>1342</v>
      </c>
      <c r="E393" s="371">
        <v>3.2</v>
      </c>
      <c r="F393" s="370">
        <v>4.4000000000000004</v>
      </c>
      <c r="G393">
        <v>1.2000000000000002</v>
      </c>
      <c r="H393">
        <v>1</v>
      </c>
      <c r="I393"/>
      <c r="J393" s="402">
        <v>4</v>
      </c>
      <c r="K393">
        <v>-0.40000000000000036</v>
      </c>
      <c r="L393"/>
      <c r="M393"/>
      <c r="O393"/>
    </row>
    <row r="394" spans="1:15" s="11" customFormat="1" x14ac:dyDescent="0.25">
      <c r="A394" s="11" t="s">
        <v>1317</v>
      </c>
      <c r="B394" s="11" t="s">
        <v>1343</v>
      </c>
      <c r="C394" s="386" t="s">
        <v>624</v>
      </c>
      <c r="D394" t="s">
        <v>1344</v>
      </c>
      <c r="E394" s="371">
        <v>1</v>
      </c>
      <c r="F394" s="370">
        <v>0.33</v>
      </c>
      <c r="G394">
        <v>-0.66999999999999993</v>
      </c>
      <c r="H394">
        <v>1</v>
      </c>
      <c r="I394"/>
      <c r="J394" s="402">
        <v>0.33</v>
      </c>
      <c r="K394">
        <v>0</v>
      </c>
      <c r="L394"/>
      <c r="M394"/>
      <c r="O394"/>
    </row>
    <row r="395" spans="1:15" s="11" customFormat="1" x14ac:dyDescent="0.25">
      <c r="A395" s="11" t="s">
        <v>1317</v>
      </c>
      <c r="B395" s="11" t="s">
        <v>1345</v>
      </c>
      <c r="C395" s="386" t="s">
        <v>624</v>
      </c>
      <c r="D395" t="s">
        <v>1346</v>
      </c>
      <c r="E395" s="371">
        <v>1</v>
      </c>
      <c r="F395" s="370">
        <v>1</v>
      </c>
      <c r="G395">
        <v>0</v>
      </c>
      <c r="H395">
        <v>0</v>
      </c>
      <c r="I395"/>
      <c r="J395" s="402">
        <v>1</v>
      </c>
      <c r="K395">
        <v>0</v>
      </c>
      <c r="L395"/>
      <c r="M395"/>
      <c r="O395"/>
    </row>
    <row r="396" spans="1:15" s="11" customFormat="1" x14ac:dyDescent="0.25">
      <c r="A396" s="11" t="s">
        <v>1317</v>
      </c>
      <c r="B396" s="11" t="s">
        <v>1347</v>
      </c>
      <c r="C396" s="386" t="s">
        <v>624</v>
      </c>
      <c r="D396" t="s">
        <v>1348</v>
      </c>
      <c r="E396" s="371">
        <v>0</v>
      </c>
      <c r="F396" s="370">
        <v>0</v>
      </c>
      <c r="G396">
        <v>0</v>
      </c>
      <c r="H396">
        <v>0</v>
      </c>
      <c r="I396"/>
      <c r="J396" s="402">
        <v>0</v>
      </c>
      <c r="K396">
        <v>0</v>
      </c>
      <c r="L396"/>
      <c r="M396"/>
      <c r="O396"/>
    </row>
    <row r="397" spans="1:15" s="11" customFormat="1" x14ac:dyDescent="0.25">
      <c r="A397" s="11" t="s">
        <v>1317</v>
      </c>
      <c r="B397" s="11" t="s">
        <v>1349</v>
      </c>
      <c r="C397" s="386" t="s">
        <v>624</v>
      </c>
      <c r="D397" t="s">
        <v>1350</v>
      </c>
      <c r="E397" s="371">
        <v>1.2</v>
      </c>
      <c r="F397" s="370">
        <v>1.2</v>
      </c>
      <c r="G397">
        <v>0</v>
      </c>
      <c r="H397">
        <v>0</v>
      </c>
      <c r="I397"/>
      <c r="J397" s="402">
        <v>1.2</v>
      </c>
      <c r="K397">
        <v>0</v>
      </c>
      <c r="L397"/>
      <c r="M397"/>
      <c r="O397"/>
    </row>
    <row r="398" spans="1:15" s="11" customFormat="1" x14ac:dyDescent="0.25">
      <c r="A398" s="11" t="s">
        <v>1317</v>
      </c>
      <c r="B398" s="11" t="s">
        <v>1351</v>
      </c>
      <c r="C398" s="386" t="s">
        <v>624</v>
      </c>
      <c r="D398" t="s">
        <v>1352</v>
      </c>
      <c r="E398" s="371">
        <v>0.5</v>
      </c>
      <c r="F398" s="370" t="s">
        <v>691</v>
      </c>
      <c r="G398" t="s">
        <v>163</v>
      </c>
      <c r="H398">
        <v>0</v>
      </c>
      <c r="I398"/>
      <c r="J398" s="402" t="s">
        <v>691</v>
      </c>
      <c r="K398" t="s">
        <v>163</v>
      </c>
      <c r="L398"/>
      <c r="M398"/>
      <c r="O398"/>
    </row>
    <row r="399" spans="1:15" s="11" customFormat="1" x14ac:dyDescent="0.25">
      <c r="A399" s="11" t="s">
        <v>1317</v>
      </c>
      <c r="B399" s="11" t="s">
        <v>1353</v>
      </c>
      <c r="C399" s="386" t="s">
        <v>624</v>
      </c>
      <c r="D399" t="s">
        <v>1354</v>
      </c>
      <c r="E399" s="371">
        <v>1.3</v>
      </c>
      <c r="F399" s="370" t="s">
        <v>691</v>
      </c>
      <c r="G399" t="s">
        <v>163</v>
      </c>
      <c r="H399">
        <v>0</v>
      </c>
      <c r="I399"/>
      <c r="J399" s="402" t="s">
        <v>691</v>
      </c>
      <c r="K399" t="s">
        <v>163</v>
      </c>
      <c r="L399"/>
      <c r="M399"/>
      <c r="O399"/>
    </row>
    <row r="400" spans="1:15" s="11" customFormat="1" x14ac:dyDescent="0.25">
      <c r="A400" s="11" t="s">
        <v>1317</v>
      </c>
      <c r="B400" s="11" t="s">
        <v>1355</v>
      </c>
      <c r="C400" s="386" t="s">
        <v>624</v>
      </c>
      <c r="D400" t="s">
        <v>1356</v>
      </c>
      <c r="E400" s="371">
        <v>0.6</v>
      </c>
      <c r="F400" s="370" t="s">
        <v>691</v>
      </c>
      <c r="G400" t="s">
        <v>163</v>
      </c>
      <c r="H400">
        <v>0</v>
      </c>
      <c r="I400"/>
      <c r="J400" s="402" t="s">
        <v>691</v>
      </c>
      <c r="K400" t="s">
        <v>163</v>
      </c>
      <c r="L400"/>
      <c r="M400"/>
      <c r="O400"/>
    </row>
    <row r="401" spans="1:15" s="11" customFormat="1" x14ac:dyDescent="0.25">
      <c r="A401" s="11" t="s">
        <v>1317</v>
      </c>
      <c r="B401" s="11" t="s">
        <v>1357</v>
      </c>
      <c r="C401" s="386" t="s">
        <v>624</v>
      </c>
      <c r="D401" t="s">
        <v>1358</v>
      </c>
      <c r="E401" s="371">
        <v>1</v>
      </c>
      <c r="F401" s="370" t="s">
        <v>691</v>
      </c>
      <c r="G401" t="s">
        <v>163</v>
      </c>
      <c r="H401">
        <v>0</v>
      </c>
      <c r="I401"/>
      <c r="J401" s="402" t="s">
        <v>691</v>
      </c>
      <c r="K401" t="s">
        <v>163</v>
      </c>
      <c r="L401"/>
      <c r="M401"/>
      <c r="O401"/>
    </row>
    <row r="402" spans="1:15" s="11" customFormat="1" x14ac:dyDescent="0.25">
      <c r="A402" s="11" t="s">
        <v>1317</v>
      </c>
      <c r="B402" s="11" t="s">
        <v>1359</v>
      </c>
      <c r="C402" s="386" t="s">
        <v>624</v>
      </c>
      <c r="D402" t="s">
        <v>1360</v>
      </c>
      <c r="E402" s="371">
        <v>0</v>
      </c>
      <c r="F402" s="370">
        <v>1</v>
      </c>
      <c r="G402">
        <v>1</v>
      </c>
      <c r="H402">
        <v>1</v>
      </c>
      <c r="I402"/>
      <c r="J402" s="402">
        <v>1</v>
      </c>
      <c r="K402">
        <v>0</v>
      </c>
      <c r="L402"/>
      <c r="M402"/>
      <c r="O402"/>
    </row>
    <row r="403" spans="1:15" s="11" customFormat="1" x14ac:dyDescent="0.25">
      <c r="A403" s="11" t="s">
        <v>1317</v>
      </c>
      <c r="B403" s="11" t="s">
        <v>1361</v>
      </c>
      <c r="C403" s="386" t="s">
        <v>624</v>
      </c>
      <c r="D403" t="s">
        <v>1362</v>
      </c>
      <c r="E403" s="371">
        <v>2</v>
      </c>
      <c r="F403" s="370">
        <v>1.5</v>
      </c>
      <c r="G403">
        <v>-0.5</v>
      </c>
      <c r="H403">
        <v>0</v>
      </c>
      <c r="I403"/>
      <c r="J403" s="402">
        <v>1</v>
      </c>
      <c r="K403">
        <v>-0.5</v>
      </c>
      <c r="L403"/>
      <c r="M403"/>
      <c r="O403"/>
    </row>
    <row r="404" spans="1:15" s="11" customFormat="1" x14ac:dyDescent="0.25">
      <c r="A404" s="11" t="s">
        <v>1317</v>
      </c>
      <c r="B404" s="153" t="s">
        <v>163</v>
      </c>
      <c r="C404" s="386" t="s">
        <v>624</v>
      </c>
      <c r="D404" t="s">
        <v>1363</v>
      </c>
      <c r="E404" s="371" t="s">
        <v>163</v>
      </c>
      <c r="F404" s="370">
        <v>0</v>
      </c>
      <c r="G404">
        <v>0</v>
      </c>
      <c r="H404">
        <v>0</v>
      </c>
      <c r="I404"/>
      <c r="J404" s="402">
        <v>0</v>
      </c>
      <c r="K404">
        <v>0</v>
      </c>
      <c r="L404"/>
      <c r="M404"/>
      <c r="O404"/>
    </row>
    <row r="405" spans="1:15" s="11" customFormat="1" x14ac:dyDescent="0.25">
      <c r="A405" s="11" t="s">
        <v>1317</v>
      </c>
      <c r="B405" s="11" t="s">
        <v>1364</v>
      </c>
      <c r="C405" s="386" t="s">
        <v>624</v>
      </c>
      <c r="D405" t="s">
        <v>1365</v>
      </c>
      <c r="E405" s="371">
        <v>2</v>
      </c>
      <c r="F405" s="370">
        <v>2</v>
      </c>
      <c r="G405">
        <v>0</v>
      </c>
      <c r="H405">
        <v>1</v>
      </c>
      <c r="I405"/>
      <c r="J405" s="402">
        <v>2</v>
      </c>
      <c r="K405">
        <v>0</v>
      </c>
      <c r="L405"/>
      <c r="M405"/>
      <c r="O405"/>
    </row>
    <row r="406" spans="1:15" s="11" customFormat="1" x14ac:dyDescent="0.25">
      <c r="A406" s="11" t="s">
        <v>1317</v>
      </c>
      <c r="B406" s="153" t="s">
        <v>163</v>
      </c>
      <c r="C406" s="386" t="s">
        <v>624</v>
      </c>
      <c r="D406" t="s">
        <v>1366</v>
      </c>
      <c r="E406" s="371" t="s">
        <v>163</v>
      </c>
      <c r="F406" s="370">
        <v>0</v>
      </c>
      <c r="G406">
        <v>0</v>
      </c>
      <c r="H406">
        <v>0</v>
      </c>
      <c r="I406"/>
      <c r="J406" s="402">
        <v>0</v>
      </c>
      <c r="K406">
        <v>0</v>
      </c>
      <c r="L406"/>
      <c r="M406"/>
      <c r="O406"/>
    </row>
    <row r="407" spans="1:15" s="11" customFormat="1" x14ac:dyDescent="0.25">
      <c r="A407" s="11" t="s">
        <v>1317</v>
      </c>
      <c r="B407" s="11" t="s">
        <v>1367</v>
      </c>
      <c r="C407" s="387" t="s">
        <v>624</v>
      </c>
      <c r="D407" s="385" t="s">
        <v>1368</v>
      </c>
      <c r="E407" s="403">
        <v>1.9</v>
      </c>
      <c r="F407" s="404" t="s">
        <v>691</v>
      </c>
      <c r="G407" s="385" t="s">
        <v>163</v>
      </c>
      <c r="H407" s="385">
        <v>0</v>
      </c>
      <c r="I407" s="385"/>
      <c r="J407" s="405" t="s">
        <v>691</v>
      </c>
      <c r="K407" t="s">
        <v>163</v>
      </c>
      <c r="L407"/>
      <c r="M407"/>
      <c r="O407"/>
    </row>
    <row r="408" spans="1:15" x14ac:dyDescent="0.25">
      <c r="C408" t="s">
        <v>1369</v>
      </c>
      <c r="F408" s="1"/>
      <c r="G408"/>
      <c r="H408"/>
    </row>
    <row r="409" spans="1:15" x14ac:dyDescent="0.25">
      <c r="F409" s="1"/>
      <c r="G409"/>
      <c r="H409"/>
    </row>
    <row r="410" spans="1:15" x14ac:dyDescent="0.25">
      <c r="F410" s="1"/>
      <c r="G410"/>
      <c r="H410"/>
    </row>
    <row r="411" spans="1:15" s="25" customFormat="1" ht="26.25" x14ac:dyDescent="0.35">
      <c r="C411" s="25" t="s">
        <v>618</v>
      </c>
      <c r="E411" s="147"/>
      <c r="F411" s="147"/>
      <c r="I411" s="147"/>
      <c r="M411" s="147"/>
      <c r="O411"/>
    </row>
    <row r="412" spans="1:15" x14ac:dyDescent="0.25">
      <c r="F412" s="1"/>
      <c r="G412"/>
      <c r="H412"/>
    </row>
    <row r="413" spans="1:15" ht="18" x14ac:dyDescent="0.25">
      <c r="C413" s="141" t="s">
        <v>1370</v>
      </c>
      <c r="F413" s="1"/>
      <c r="G413"/>
      <c r="H413"/>
    </row>
    <row r="414" spans="1:15" x14ac:dyDescent="0.25">
      <c r="C414" s="361" t="s">
        <v>239</v>
      </c>
      <c r="D414" s="361" t="s">
        <v>621</v>
      </c>
      <c r="E414" s="361" t="s">
        <v>622</v>
      </c>
      <c r="F414" s="361" t="s">
        <v>623</v>
      </c>
      <c r="H414"/>
    </row>
    <row r="415" spans="1:15" x14ac:dyDescent="0.25">
      <c r="C415" s="14" t="s">
        <v>543</v>
      </c>
      <c r="D415" s="1">
        <v>24.45</v>
      </c>
      <c r="E415" s="1">
        <v>33</v>
      </c>
      <c r="F415">
        <v>32</v>
      </c>
      <c r="H415"/>
    </row>
    <row r="416" spans="1:15" x14ac:dyDescent="0.25">
      <c r="C416" s="14" t="s">
        <v>245</v>
      </c>
      <c r="D416" s="1">
        <v>65.900000000000006</v>
      </c>
      <c r="E416" s="1">
        <v>58.99</v>
      </c>
      <c r="F416">
        <v>57.49</v>
      </c>
      <c r="H416"/>
    </row>
    <row r="417" spans="3:8" x14ac:dyDescent="0.25">
      <c r="C417" s="14" t="s">
        <v>545</v>
      </c>
      <c r="D417" s="1">
        <v>2</v>
      </c>
      <c r="E417" s="1">
        <v>11.4</v>
      </c>
      <c r="F417">
        <v>11.4</v>
      </c>
      <c r="H417"/>
    </row>
    <row r="418" spans="3:8" x14ac:dyDescent="0.25">
      <c r="C418" s="14" t="s">
        <v>541</v>
      </c>
      <c r="D418" s="1">
        <v>8.5</v>
      </c>
      <c r="E418" s="1">
        <v>13.7</v>
      </c>
      <c r="F418">
        <v>14.2</v>
      </c>
      <c r="H418"/>
    </row>
    <row r="419" spans="3:8" x14ac:dyDescent="0.25">
      <c r="C419" s="14" t="s">
        <v>249</v>
      </c>
      <c r="D419" s="1">
        <v>6.1</v>
      </c>
      <c r="E419" s="1">
        <v>14.2</v>
      </c>
      <c r="F419">
        <v>13.7</v>
      </c>
      <c r="H419"/>
    </row>
    <row r="420" spans="3:8" x14ac:dyDescent="0.25">
      <c r="C420" s="14" t="s">
        <v>546</v>
      </c>
      <c r="D420" s="1">
        <v>42.1</v>
      </c>
      <c r="E420" s="1">
        <v>49.95</v>
      </c>
      <c r="F420">
        <v>48.150000000000013</v>
      </c>
      <c r="H420"/>
    </row>
    <row r="421" spans="3:8" x14ac:dyDescent="0.25">
      <c r="C421" s="14" t="s">
        <v>250</v>
      </c>
      <c r="D421" s="1">
        <v>38.1</v>
      </c>
      <c r="E421" s="1">
        <v>39.600000000000009</v>
      </c>
      <c r="F421">
        <v>40.600000000000009</v>
      </c>
      <c r="H421"/>
    </row>
    <row r="422" spans="3:8" x14ac:dyDescent="0.25">
      <c r="C422" s="14" t="s">
        <v>544</v>
      </c>
      <c r="D422" s="1">
        <v>29</v>
      </c>
      <c r="E422" s="1">
        <v>27.750000000000004</v>
      </c>
      <c r="F422">
        <v>27.750000000000004</v>
      </c>
      <c r="H422"/>
    </row>
    <row r="423" spans="3:8" x14ac:dyDescent="0.25">
      <c r="C423" s="14" t="s">
        <v>624</v>
      </c>
      <c r="D423" s="1">
        <v>12.2</v>
      </c>
      <c r="E423" s="1">
        <v>24.01</v>
      </c>
      <c r="F423">
        <v>25.01</v>
      </c>
      <c r="H423"/>
    </row>
    <row r="424" spans="3:8" x14ac:dyDescent="0.25">
      <c r="C424" s="14" t="s">
        <v>625</v>
      </c>
      <c r="D424" s="1">
        <v>228.35</v>
      </c>
      <c r="E424" s="1">
        <v>272.60000000000002</v>
      </c>
      <c r="F424">
        <v>270.3</v>
      </c>
      <c r="H424"/>
    </row>
    <row r="425" spans="3:8" x14ac:dyDescent="0.25">
      <c r="C425" s="14"/>
      <c r="D425" s="1"/>
      <c r="F425"/>
      <c r="H425"/>
    </row>
    <row r="426" spans="3:8" x14ac:dyDescent="0.25">
      <c r="C426" s="14"/>
      <c r="D426" s="1"/>
      <c r="F426"/>
      <c r="H426"/>
    </row>
    <row r="427" spans="3:8" x14ac:dyDescent="0.25">
      <c r="C427" s="14"/>
      <c r="D427" s="1"/>
      <c r="F427"/>
      <c r="H427"/>
    </row>
    <row r="428" spans="3:8" x14ac:dyDescent="0.25">
      <c r="C428" s="14"/>
      <c r="D428" s="1"/>
      <c r="F428"/>
      <c r="H428"/>
    </row>
    <row r="429" spans="3:8" x14ac:dyDescent="0.25">
      <c r="C429" s="14"/>
      <c r="D429" s="1"/>
      <c r="F429"/>
      <c r="H429"/>
    </row>
    <row r="430" spans="3:8" x14ac:dyDescent="0.25">
      <c r="C430" s="14"/>
      <c r="D430" s="1"/>
      <c r="F430"/>
      <c r="H430"/>
    </row>
    <row r="431" spans="3:8" x14ac:dyDescent="0.25">
      <c r="C431" s="14"/>
      <c r="D431" s="1"/>
      <c r="F431"/>
      <c r="H431"/>
    </row>
    <row r="432" spans="3:8" x14ac:dyDescent="0.25">
      <c r="C432" s="14"/>
      <c r="D432" s="1"/>
      <c r="F432"/>
      <c r="H432"/>
    </row>
    <row r="433" spans="1:18" x14ac:dyDescent="0.25">
      <c r="C433" s="14"/>
      <c r="D433" s="1"/>
      <c r="F433"/>
      <c r="H433"/>
    </row>
    <row r="434" spans="1:18" x14ac:dyDescent="0.25">
      <c r="C434" s="14"/>
      <c r="D434" s="1"/>
      <c r="F434"/>
      <c r="H434"/>
    </row>
    <row r="435" spans="1:18" x14ac:dyDescent="0.25">
      <c r="C435" s="14"/>
      <c r="D435" s="1"/>
      <c r="F435"/>
      <c r="H435"/>
    </row>
    <row r="436" spans="1:18" x14ac:dyDescent="0.25">
      <c r="C436" s="14"/>
      <c r="D436" s="1"/>
      <c r="F436"/>
      <c r="H436"/>
    </row>
    <row r="437" spans="1:18" x14ac:dyDescent="0.25">
      <c r="C437" s="14"/>
      <c r="D437" s="1"/>
      <c r="F437"/>
      <c r="H437"/>
    </row>
    <row r="438" spans="1:18" x14ac:dyDescent="0.25">
      <c r="C438" s="14"/>
      <c r="D438" s="1"/>
      <c r="F438"/>
      <c r="H438"/>
    </row>
    <row r="439" spans="1:18" x14ac:dyDescent="0.25">
      <c r="C439" s="14"/>
      <c r="D439" s="1"/>
      <c r="F439"/>
      <c r="H439"/>
    </row>
    <row r="440" spans="1:18" x14ac:dyDescent="0.25">
      <c r="C440" s="14"/>
      <c r="D440" s="1"/>
      <c r="F440"/>
      <c r="H440"/>
    </row>
    <row r="441" spans="1:18" x14ac:dyDescent="0.25">
      <c r="C441" s="14"/>
      <c r="D441" s="1"/>
      <c r="F441"/>
      <c r="H441"/>
    </row>
    <row r="442" spans="1:18" x14ac:dyDescent="0.25">
      <c r="F442" s="1"/>
      <c r="G442"/>
      <c r="H442"/>
    </row>
    <row r="443" spans="1:18" ht="18" x14ac:dyDescent="0.25">
      <c r="C443" s="141" t="s">
        <v>1371</v>
      </c>
      <c r="F443" s="1"/>
      <c r="G443"/>
      <c r="H443"/>
    </row>
    <row r="444" spans="1:18" s="10" customFormat="1" ht="47.25" x14ac:dyDescent="0.25">
      <c r="A444" s="10" t="s">
        <v>627</v>
      </c>
      <c r="B444" s="10" t="s">
        <v>628</v>
      </c>
      <c r="C444" s="10" t="s">
        <v>239</v>
      </c>
      <c r="D444" s="10" t="s">
        <v>629</v>
      </c>
      <c r="E444" s="374" t="s">
        <v>1372</v>
      </c>
      <c r="F444" s="373" t="s">
        <v>1373</v>
      </c>
      <c r="G444" s="359" t="s">
        <v>632</v>
      </c>
      <c r="H444" s="359" t="s">
        <v>1374</v>
      </c>
      <c r="I444" s="359" t="s">
        <v>1375</v>
      </c>
      <c r="J444" s="372" t="s">
        <v>1376</v>
      </c>
      <c r="K444" s="10" t="s">
        <v>636</v>
      </c>
      <c r="L444" s="10" t="s">
        <v>1377</v>
      </c>
      <c r="M444" s="10" t="s">
        <v>1378</v>
      </c>
      <c r="O444"/>
      <c r="P444"/>
      <c r="Q444"/>
      <c r="R444"/>
    </row>
    <row r="445" spans="1:18" s="11" customFormat="1" x14ac:dyDescent="0.25">
      <c r="A445" s="11" t="s">
        <v>909</v>
      </c>
      <c r="B445" s="11" t="s">
        <v>910</v>
      </c>
      <c r="C445" t="s">
        <v>541</v>
      </c>
      <c r="D445" t="s">
        <v>911</v>
      </c>
      <c r="E445" s="371" t="s">
        <v>1379</v>
      </c>
      <c r="F445" s="370">
        <v>0</v>
      </c>
      <c r="G445">
        <v>0</v>
      </c>
      <c r="H445">
        <v>0</v>
      </c>
      <c r="I445" t="s">
        <v>913</v>
      </c>
      <c r="J445" s="370">
        <v>0</v>
      </c>
      <c r="K445">
        <v>0</v>
      </c>
      <c r="L445">
        <v>0</v>
      </c>
      <c r="M445" t="s">
        <v>913</v>
      </c>
      <c r="O445"/>
      <c r="P445"/>
      <c r="Q445"/>
      <c r="R445"/>
    </row>
    <row r="446" spans="1:18" s="11" customFormat="1" x14ac:dyDescent="0.25">
      <c r="A446" s="11" t="s">
        <v>909</v>
      </c>
      <c r="B446" s="11" t="s">
        <v>912</v>
      </c>
      <c r="C446" t="s">
        <v>541</v>
      </c>
      <c r="D446" t="s">
        <v>913</v>
      </c>
      <c r="E446" s="371">
        <v>3</v>
      </c>
      <c r="F446" s="370">
        <v>4.5</v>
      </c>
      <c r="G446">
        <v>1.5</v>
      </c>
      <c r="H446">
        <v>1</v>
      </c>
      <c r="I446" t="s">
        <v>163</v>
      </c>
      <c r="J446" s="370">
        <v>4.5</v>
      </c>
      <c r="K446">
        <v>0</v>
      </c>
      <c r="L446">
        <v>1</v>
      </c>
      <c r="M446" t="s">
        <v>163</v>
      </c>
      <c r="O446"/>
      <c r="P446"/>
      <c r="Q446"/>
      <c r="R446"/>
    </row>
    <row r="447" spans="1:18" s="11" customFormat="1" x14ac:dyDescent="0.25">
      <c r="A447" s="11" t="s">
        <v>909</v>
      </c>
      <c r="B447" s="11" t="s">
        <v>914</v>
      </c>
      <c r="C447" t="s">
        <v>541</v>
      </c>
      <c r="D447" t="s">
        <v>915</v>
      </c>
      <c r="E447" s="371" t="s">
        <v>1380</v>
      </c>
      <c r="F447" s="370">
        <v>0</v>
      </c>
      <c r="G447">
        <v>0</v>
      </c>
      <c r="H447">
        <v>0</v>
      </c>
      <c r="I447" t="s">
        <v>1381</v>
      </c>
      <c r="J447" s="370">
        <v>0</v>
      </c>
      <c r="K447">
        <v>0</v>
      </c>
      <c r="L447">
        <v>0</v>
      </c>
      <c r="M447" t="s">
        <v>1381</v>
      </c>
      <c r="O447"/>
      <c r="P447"/>
      <c r="Q447"/>
      <c r="R447"/>
    </row>
    <row r="448" spans="1:18" s="11" customFormat="1" x14ac:dyDescent="0.25">
      <c r="A448" s="11" t="s">
        <v>909</v>
      </c>
      <c r="B448" s="11" t="s">
        <v>916</v>
      </c>
      <c r="C448" t="s">
        <v>541</v>
      </c>
      <c r="D448" t="s">
        <v>917</v>
      </c>
      <c r="E448" s="371" t="s">
        <v>1382</v>
      </c>
      <c r="F448" s="370">
        <v>0</v>
      </c>
      <c r="G448">
        <v>0</v>
      </c>
      <c r="H448">
        <v>0</v>
      </c>
      <c r="I448" t="s">
        <v>937</v>
      </c>
      <c r="J448" s="370">
        <v>0</v>
      </c>
      <c r="K448">
        <v>0</v>
      </c>
      <c r="L448">
        <v>0</v>
      </c>
      <c r="M448" t="s">
        <v>937</v>
      </c>
      <c r="O448"/>
      <c r="P448"/>
      <c r="Q448"/>
      <c r="R448"/>
    </row>
    <row r="449" spans="1:18" s="11" customFormat="1" x14ac:dyDescent="0.25">
      <c r="A449" s="11" t="s">
        <v>909</v>
      </c>
      <c r="B449" s="11" t="s">
        <v>918</v>
      </c>
      <c r="C449" t="s">
        <v>541</v>
      </c>
      <c r="D449" t="s">
        <v>919</v>
      </c>
      <c r="E449" s="371" t="s">
        <v>1383</v>
      </c>
      <c r="F449" s="370">
        <v>0</v>
      </c>
      <c r="G449">
        <v>0</v>
      </c>
      <c r="H449">
        <v>0</v>
      </c>
      <c r="I449" t="s">
        <v>1383</v>
      </c>
      <c r="J449" s="370">
        <v>0</v>
      </c>
      <c r="K449">
        <v>0</v>
      </c>
      <c r="L449">
        <v>0</v>
      </c>
      <c r="M449" t="s">
        <v>1383</v>
      </c>
      <c r="O449"/>
      <c r="P449"/>
      <c r="Q449"/>
      <c r="R449"/>
    </row>
    <row r="450" spans="1:18" s="11" customFormat="1" x14ac:dyDescent="0.25">
      <c r="A450" s="11" t="s">
        <v>909</v>
      </c>
      <c r="B450" s="11" t="s">
        <v>920</v>
      </c>
      <c r="C450" t="s">
        <v>541</v>
      </c>
      <c r="D450" t="s">
        <v>921</v>
      </c>
      <c r="E450" s="371">
        <v>1.5</v>
      </c>
      <c r="F450" s="370">
        <v>3</v>
      </c>
      <c r="G450">
        <v>1.5</v>
      </c>
      <c r="H450">
        <v>0.5</v>
      </c>
      <c r="I450" t="s">
        <v>163</v>
      </c>
      <c r="J450" s="370">
        <v>3.5</v>
      </c>
      <c r="K450">
        <v>0.5</v>
      </c>
      <c r="L450">
        <v>1</v>
      </c>
      <c r="M450" t="s">
        <v>163</v>
      </c>
      <c r="O450"/>
      <c r="P450"/>
      <c r="Q450"/>
      <c r="R450"/>
    </row>
    <row r="451" spans="1:18" s="11" customFormat="1" x14ac:dyDescent="0.25">
      <c r="A451" s="11" t="s">
        <v>909</v>
      </c>
      <c r="B451" s="11" t="s">
        <v>922</v>
      </c>
      <c r="C451" t="s">
        <v>541</v>
      </c>
      <c r="D451" t="s">
        <v>923</v>
      </c>
      <c r="E451" s="371" t="s">
        <v>1380</v>
      </c>
      <c r="F451" s="370">
        <v>0</v>
      </c>
      <c r="G451">
        <v>0</v>
      </c>
      <c r="H451">
        <v>0</v>
      </c>
      <c r="I451" t="s">
        <v>1381</v>
      </c>
      <c r="J451" s="370">
        <v>0</v>
      </c>
      <c r="K451">
        <v>0</v>
      </c>
      <c r="L451">
        <v>0</v>
      </c>
      <c r="M451" t="s">
        <v>1381</v>
      </c>
      <c r="O451"/>
      <c r="P451"/>
      <c r="Q451"/>
      <c r="R451"/>
    </row>
    <row r="452" spans="1:18" s="11" customFormat="1" x14ac:dyDescent="0.25">
      <c r="A452" s="11" t="s">
        <v>909</v>
      </c>
      <c r="B452" s="11" t="s">
        <v>925</v>
      </c>
      <c r="C452" t="s">
        <v>541</v>
      </c>
      <c r="D452" t="s">
        <v>926</v>
      </c>
      <c r="E452" s="371">
        <v>3</v>
      </c>
      <c r="F452" s="370">
        <v>3</v>
      </c>
      <c r="G452">
        <v>0</v>
      </c>
      <c r="H452">
        <v>1</v>
      </c>
      <c r="I452" t="s">
        <v>163</v>
      </c>
      <c r="J452" s="370">
        <v>3</v>
      </c>
      <c r="K452">
        <v>0</v>
      </c>
      <c r="L452">
        <v>1</v>
      </c>
      <c r="M452" t="s">
        <v>163</v>
      </c>
      <c r="O452"/>
      <c r="P452"/>
      <c r="Q452"/>
      <c r="R452"/>
    </row>
    <row r="453" spans="1:18" s="11" customFormat="1" x14ac:dyDescent="0.25">
      <c r="A453" s="11" t="s">
        <v>909</v>
      </c>
      <c r="B453" s="11" t="s">
        <v>927</v>
      </c>
      <c r="C453" t="s">
        <v>541</v>
      </c>
      <c r="D453" t="s">
        <v>928</v>
      </c>
      <c r="E453" s="371">
        <v>1</v>
      </c>
      <c r="F453" s="370">
        <v>1</v>
      </c>
      <c r="G453">
        <v>0</v>
      </c>
      <c r="H453">
        <v>0</v>
      </c>
      <c r="I453" t="s">
        <v>163</v>
      </c>
      <c r="J453" s="370">
        <v>1</v>
      </c>
      <c r="K453">
        <v>0</v>
      </c>
      <c r="L453">
        <v>0</v>
      </c>
      <c r="M453" t="s">
        <v>163</v>
      </c>
      <c r="O453"/>
      <c r="P453"/>
      <c r="Q453"/>
      <c r="R453"/>
    </row>
    <row r="454" spans="1:18" s="11" customFormat="1" x14ac:dyDescent="0.25">
      <c r="A454" s="11" t="s">
        <v>909</v>
      </c>
      <c r="B454" s="11" t="s">
        <v>929</v>
      </c>
      <c r="C454" t="s">
        <v>541</v>
      </c>
      <c r="D454" t="s">
        <v>930</v>
      </c>
      <c r="E454" s="371" t="s">
        <v>1383</v>
      </c>
      <c r="F454" s="370">
        <v>0.1</v>
      </c>
      <c r="G454">
        <v>0.1</v>
      </c>
      <c r="H454">
        <v>0.1</v>
      </c>
      <c r="I454" t="s">
        <v>163</v>
      </c>
      <c r="J454" s="370">
        <v>0.1</v>
      </c>
      <c r="K454">
        <v>0</v>
      </c>
      <c r="L454">
        <v>0.1</v>
      </c>
      <c r="M454" t="s">
        <v>163</v>
      </c>
      <c r="O454"/>
      <c r="P454"/>
      <c r="Q454"/>
      <c r="R454"/>
    </row>
    <row r="455" spans="1:18" s="11" customFormat="1" ht="48" customHeight="1" x14ac:dyDescent="0.25">
      <c r="A455" s="11" t="s">
        <v>909</v>
      </c>
      <c r="B455" s="11" t="s">
        <v>931</v>
      </c>
      <c r="C455" t="s">
        <v>541</v>
      </c>
      <c r="D455" t="s">
        <v>932</v>
      </c>
      <c r="E455" s="371" t="s">
        <v>1380</v>
      </c>
      <c r="F455" s="370">
        <v>0</v>
      </c>
      <c r="G455">
        <v>0</v>
      </c>
      <c r="H455">
        <v>0</v>
      </c>
      <c r="I455" t="s">
        <v>1381</v>
      </c>
      <c r="J455" s="370">
        <v>0</v>
      </c>
      <c r="K455">
        <v>0</v>
      </c>
      <c r="L455">
        <v>0</v>
      </c>
      <c r="M455" t="s">
        <v>1381</v>
      </c>
      <c r="O455"/>
      <c r="P455"/>
      <c r="Q455"/>
      <c r="R455"/>
    </row>
    <row r="456" spans="1:18" s="11" customFormat="1" x14ac:dyDescent="0.25">
      <c r="A456" s="11" t="s">
        <v>909</v>
      </c>
      <c r="B456" s="11" t="s">
        <v>933</v>
      </c>
      <c r="C456" t="s">
        <v>541</v>
      </c>
      <c r="D456" t="s">
        <v>934</v>
      </c>
      <c r="E456" s="371" t="s">
        <v>1382</v>
      </c>
      <c r="F456" s="370">
        <v>0</v>
      </c>
      <c r="G456">
        <v>0</v>
      </c>
      <c r="H456">
        <v>0</v>
      </c>
      <c r="I456" t="s">
        <v>937</v>
      </c>
      <c r="J456" s="370">
        <v>0</v>
      </c>
      <c r="K456">
        <v>0</v>
      </c>
      <c r="L456">
        <v>0</v>
      </c>
      <c r="M456" t="s">
        <v>937</v>
      </c>
      <c r="O456"/>
      <c r="P456"/>
      <c r="Q456"/>
      <c r="R456"/>
    </row>
    <row r="457" spans="1:18" s="11" customFormat="1" x14ac:dyDescent="0.25">
      <c r="A457" s="11" t="s">
        <v>909</v>
      </c>
      <c r="B457" s="11" t="s">
        <v>935</v>
      </c>
      <c r="C457" t="s">
        <v>541</v>
      </c>
      <c r="D457" t="s">
        <v>936</v>
      </c>
      <c r="E457" s="371" t="s">
        <v>1380</v>
      </c>
      <c r="F457" s="370">
        <v>0</v>
      </c>
      <c r="G457">
        <v>0</v>
      </c>
      <c r="H457">
        <v>0</v>
      </c>
      <c r="I457" t="s">
        <v>1381</v>
      </c>
      <c r="J457" s="370">
        <v>0</v>
      </c>
      <c r="K457">
        <v>0</v>
      </c>
      <c r="L457">
        <v>0</v>
      </c>
      <c r="M457" t="s">
        <v>1381</v>
      </c>
      <c r="O457"/>
      <c r="P457"/>
      <c r="Q457"/>
      <c r="R457"/>
    </row>
    <row r="458" spans="1:18" s="11" customFormat="1" x14ac:dyDescent="0.25">
      <c r="A458" s="11" t="s">
        <v>909</v>
      </c>
      <c r="B458" s="153" t="s">
        <v>163</v>
      </c>
      <c r="C458" t="s">
        <v>541</v>
      </c>
      <c r="D458" t="s">
        <v>937</v>
      </c>
      <c r="E458" s="371" t="s">
        <v>163</v>
      </c>
      <c r="F458" s="370">
        <v>2.1</v>
      </c>
      <c r="G458" t="s">
        <v>163</v>
      </c>
      <c r="H458">
        <v>0.5</v>
      </c>
      <c r="I458" t="s">
        <v>163</v>
      </c>
      <c r="J458" s="370">
        <v>2.1</v>
      </c>
      <c r="K458">
        <v>0</v>
      </c>
      <c r="L458">
        <v>0.5</v>
      </c>
      <c r="M458" t="s">
        <v>163</v>
      </c>
      <c r="O458"/>
      <c r="P458"/>
      <c r="Q458"/>
      <c r="R458"/>
    </row>
    <row r="459" spans="1:18" s="11" customFormat="1" x14ac:dyDescent="0.25">
      <c r="A459" s="11" t="s">
        <v>938</v>
      </c>
      <c r="B459" s="11" t="s">
        <v>939</v>
      </c>
      <c r="C459" t="s">
        <v>249</v>
      </c>
      <c r="D459" t="s">
        <v>940</v>
      </c>
      <c r="E459" s="371" t="s">
        <v>1384</v>
      </c>
      <c r="F459" s="370">
        <v>0</v>
      </c>
      <c r="G459">
        <v>0</v>
      </c>
      <c r="H459">
        <v>0</v>
      </c>
      <c r="I459" t="s">
        <v>965</v>
      </c>
      <c r="J459" s="370">
        <v>0</v>
      </c>
      <c r="K459">
        <v>0</v>
      </c>
      <c r="L459">
        <v>0</v>
      </c>
      <c r="M459" t="s">
        <v>965</v>
      </c>
      <c r="O459"/>
      <c r="P459"/>
      <c r="Q459"/>
      <c r="R459"/>
    </row>
    <row r="460" spans="1:18" s="11" customFormat="1" x14ac:dyDescent="0.25">
      <c r="A460" s="11" t="s">
        <v>938</v>
      </c>
      <c r="B460" s="11" t="s">
        <v>941</v>
      </c>
      <c r="C460" t="s">
        <v>249</v>
      </c>
      <c r="D460" t="s">
        <v>942</v>
      </c>
      <c r="E460" s="371" t="s">
        <v>1384</v>
      </c>
      <c r="F460" s="370">
        <v>0</v>
      </c>
      <c r="G460">
        <v>0</v>
      </c>
      <c r="H460">
        <v>0</v>
      </c>
      <c r="I460" t="s">
        <v>965</v>
      </c>
      <c r="J460" s="370">
        <v>0</v>
      </c>
      <c r="K460">
        <v>0</v>
      </c>
      <c r="L460">
        <v>0</v>
      </c>
      <c r="M460" t="s">
        <v>965</v>
      </c>
      <c r="O460"/>
      <c r="P460"/>
      <c r="Q460"/>
      <c r="R460"/>
    </row>
    <row r="461" spans="1:18" s="11" customFormat="1" x14ac:dyDescent="0.25">
      <c r="A461" s="11" t="s">
        <v>938</v>
      </c>
      <c r="B461" s="11" t="s">
        <v>943</v>
      </c>
      <c r="C461" t="s">
        <v>249</v>
      </c>
      <c r="D461" t="s">
        <v>944</v>
      </c>
      <c r="E461" s="371" t="s">
        <v>1385</v>
      </c>
      <c r="F461" s="370">
        <v>0</v>
      </c>
      <c r="G461">
        <v>0</v>
      </c>
      <c r="H461">
        <v>0</v>
      </c>
      <c r="I461" t="s">
        <v>980</v>
      </c>
      <c r="J461" s="370">
        <v>0</v>
      </c>
      <c r="K461">
        <v>0</v>
      </c>
      <c r="L461">
        <v>0</v>
      </c>
      <c r="M461" t="s">
        <v>980</v>
      </c>
      <c r="O461"/>
      <c r="P461"/>
      <c r="Q461"/>
      <c r="R461"/>
    </row>
    <row r="462" spans="1:18" s="11" customFormat="1" x14ac:dyDescent="0.25">
      <c r="A462" s="11" t="s">
        <v>938</v>
      </c>
      <c r="B462" s="11" t="s">
        <v>945</v>
      </c>
      <c r="C462" t="s">
        <v>249</v>
      </c>
      <c r="D462" t="s">
        <v>946</v>
      </c>
      <c r="E462" s="371" t="s">
        <v>1385</v>
      </c>
      <c r="F462" s="370">
        <v>0</v>
      </c>
      <c r="G462">
        <v>0</v>
      </c>
      <c r="H462">
        <v>0</v>
      </c>
      <c r="I462" t="s">
        <v>980</v>
      </c>
      <c r="J462" s="370">
        <v>0</v>
      </c>
      <c r="K462">
        <v>0</v>
      </c>
      <c r="L462">
        <v>0</v>
      </c>
      <c r="M462" t="s">
        <v>980</v>
      </c>
      <c r="O462"/>
    </row>
    <row r="463" spans="1:18" s="11" customFormat="1" x14ac:dyDescent="0.25">
      <c r="A463" s="11" t="s">
        <v>938</v>
      </c>
      <c r="B463" s="11" t="s">
        <v>947</v>
      </c>
      <c r="C463" t="s">
        <v>249</v>
      </c>
      <c r="D463" t="s">
        <v>948</v>
      </c>
      <c r="E463" s="371" t="s">
        <v>1386</v>
      </c>
      <c r="F463" s="370">
        <v>0</v>
      </c>
      <c r="G463">
        <v>0</v>
      </c>
      <c r="H463">
        <v>0</v>
      </c>
      <c r="I463" t="s">
        <v>970</v>
      </c>
      <c r="J463" s="370">
        <v>0</v>
      </c>
      <c r="K463">
        <v>0</v>
      </c>
      <c r="L463">
        <v>0</v>
      </c>
      <c r="M463" t="s">
        <v>970</v>
      </c>
      <c r="O463"/>
    </row>
    <row r="464" spans="1:18" s="11" customFormat="1" x14ac:dyDescent="0.25">
      <c r="A464" s="11" t="s">
        <v>938</v>
      </c>
      <c r="B464" s="11" t="s">
        <v>949</v>
      </c>
      <c r="C464" t="s">
        <v>249</v>
      </c>
      <c r="D464" t="s">
        <v>950</v>
      </c>
      <c r="E464" s="371" t="s">
        <v>1385</v>
      </c>
      <c r="F464" s="370">
        <v>0</v>
      </c>
      <c r="G464">
        <v>0</v>
      </c>
      <c r="H464">
        <v>0</v>
      </c>
      <c r="I464" t="s">
        <v>980</v>
      </c>
      <c r="J464" s="370">
        <v>0</v>
      </c>
      <c r="K464">
        <v>0</v>
      </c>
      <c r="L464">
        <v>0</v>
      </c>
      <c r="M464" t="s">
        <v>980</v>
      </c>
      <c r="O464"/>
    </row>
    <row r="465" spans="1:15" s="11" customFormat="1" x14ac:dyDescent="0.25">
      <c r="A465" s="11" t="s">
        <v>938</v>
      </c>
      <c r="B465" s="11" t="s">
        <v>951</v>
      </c>
      <c r="C465" t="s">
        <v>249</v>
      </c>
      <c r="D465" t="s">
        <v>952</v>
      </c>
      <c r="E465" s="371" t="s">
        <v>1386</v>
      </c>
      <c r="F465" s="370">
        <v>0</v>
      </c>
      <c r="G465">
        <v>0</v>
      </c>
      <c r="H465">
        <v>0</v>
      </c>
      <c r="I465" t="s">
        <v>970</v>
      </c>
      <c r="J465" s="370">
        <v>0</v>
      </c>
      <c r="K465">
        <v>0</v>
      </c>
      <c r="L465">
        <v>0</v>
      </c>
      <c r="M465" t="s">
        <v>970</v>
      </c>
      <c r="O465"/>
    </row>
    <row r="466" spans="1:15" s="11" customFormat="1" x14ac:dyDescent="0.25">
      <c r="A466" s="11" t="s">
        <v>938</v>
      </c>
      <c r="B466" s="11" t="s">
        <v>953</v>
      </c>
      <c r="C466" t="s">
        <v>249</v>
      </c>
      <c r="D466" t="s">
        <v>954</v>
      </c>
      <c r="E466" s="371" t="s">
        <v>1384</v>
      </c>
      <c r="F466" s="370">
        <v>0</v>
      </c>
      <c r="G466">
        <v>0</v>
      </c>
      <c r="H466">
        <v>0</v>
      </c>
      <c r="I466" t="s">
        <v>965</v>
      </c>
      <c r="J466" s="370">
        <v>0</v>
      </c>
      <c r="K466">
        <v>0</v>
      </c>
      <c r="L466">
        <v>0</v>
      </c>
      <c r="M466" t="s">
        <v>965</v>
      </c>
      <c r="O466"/>
    </row>
    <row r="467" spans="1:15" s="11" customFormat="1" x14ac:dyDescent="0.25">
      <c r="A467" s="11" t="s">
        <v>938</v>
      </c>
      <c r="B467" s="153" t="s">
        <v>163</v>
      </c>
      <c r="C467" t="s">
        <v>249</v>
      </c>
      <c r="D467" t="s">
        <v>955</v>
      </c>
      <c r="E467" s="371" t="s">
        <v>163</v>
      </c>
      <c r="F467" s="370">
        <v>4</v>
      </c>
      <c r="G467" t="s">
        <v>163</v>
      </c>
      <c r="H467">
        <v>2</v>
      </c>
      <c r="I467" t="s">
        <v>163</v>
      </c>
      <c r="J467" s="370">
        <v>4</v>
      </c>
      <c r="K467">
        <v>0</v>
      </c>
      <c r="L467">
        <v>2</v>
      </c>
      <c r="M467" t="s">
        <v>163</v>
      </c>
      <c r="O467"/>
    </row>
    <row r="468" spans="1:15" s="11" customFormat="1" x14ac:dyDescent="0.25">
      <c r="A468" s="11" t="s">
        <v>938</v>
      </c>
      <c r="B468" s="11" t="s">
        <v>956</v>
      </c>
      <c r="C468" t="s">
        <v>249</v>
      </c>
      <c r="D468" t="s">
        <v>957</v>
      </c>
      <c r="E468" s="371" t="s">
        <v>1387</v>
      </c>
      <c r="F468" s="370">
        <v>0</v>
      </c>
      <c r="G468">
        <v>0</v>
      </c>
      <c r="H468">
        <v>0</v>
      </c>
      <c r="I468" t="s">
        <v>955</v>
      </c>
      <c r="J468" s="370">
        <v>0</v>
      </c>
      <c r="K468">
        <v>0</v>
      </c>
      <c r="L468">
        <v>0</v>
      </c>
      <c r="M468" t="s">
        <v>955</v>
      </c>
      <c r="O468"/>
    </row>
    <row r="469" spans="1:15" s="11" customFormat="1" x14ac:dyDescent="0.25">
      <c r="A469" s="11" t="s">
        <v>938</v>
      </c>
      <c r="B469" s="11" t="s">
        <v>958</v>
      </c>
      <c r="C469" t="s">
        <v>249</v>
      </c>
      <c r="D469" t="s">
        <v>959</v>
      </c>
      <c r="E469" s="371" t="s">
        <v>1387</v>
      </c>
      <c r="F469" s="370">
        <v>0</v>
      </c>
      <c r="G469">
        <v>0</v>
      </c>
      <c r="H469">
        <v>0</v>
      </c>
      <c r="I469" t="s">
        <v>955</v>
      </c>
      <c r="J469" s="370">
        <v>0</v>
      </c>
      <c r="K469">
        <v>0</v>
      </c>
      <c r="L469">
        <v>0</v>
      </c>
      <c r="M469" t="s">
        <v>955</v>
      </c>
      <c r="O469"/>
    </row>
    <row r="470" spans="1:15" s="11" customFormat="1" x14ac:dyDescent="0.25">
      <c r="A470" s="11" t="s">
        <v>938</v>
      </c>
      <c r="B470" s="11" t="s">
        <v>960</v>
      </c>
      <c r="C470" t="s">
        <v>249</v>
      </c>
      <c r="D470" t="s">
        <v>961</v>
      </c>
      <c r="E470" s="371" t="s">
        <v>1385</v>
      </c>
      <c r="F470" s="370">
        <v>0</v>
      </c>
      <c r="G470">
        <v>0</v>
      </c>
      <c r="H470">
        <v>0</v>
      </c>
      <c r="I470" t="s">
        <v>980</v>
      </c>
      <c r="J470" s="370">
        <v>0</v>
      </c>
      <c r="K470">
        <v>0</v>
      </c>
      <c r="L470">
        <v>0</v>
      </c>
      <c r="M470" t="s">
        <v>980</v>
      </c>
      <c r="O470"/>
    </row>
    <row r="471" spans="1:15" s="11" customFormat="1" x14ac:dyDescent="0.25">
      <c r="A471" s="11" t="s">
        <v>938</v>
      </c>
      <c r="B471" s="11" t="s">
        <v>962</v>
      </c>
      <c r="C471" t="s">
        <v>249</v>
      </c>
      <c r="D471" t="s">
        <v>963</v>
      </c>
      <c r="E471" s="371" t="s">
        <v>1384</v>
      </c>
      <c r="F471" s="370">
        <v>0</v>
      </c>
      <c r="G471">
        <v>0</v>
      </c>
      <c r="H471">
        <v>0</v>
      </c>
      <c r="I471" t="s">
        <v>965</v>
      </c>
      <c r="J471" s="370">
        <v>0</v>
      </c>
      <c r="K471">
        <v>0</v>
      </c>
      <c r="L471">
        <v>0</v>
      </c>
      <c r="M471" t="s">
        <v>965</v>
      </c>
      <c r="O471"/>
    </row>
    <row r="472" spans="1:15" s="11" customFormat="1" x14ac:dyDescent="0.25">
      <c r="A472" s="11" t="s">
        <v>938</v>
      </c>
      <c r="B472" s="11" t="s">
        <v>964</v>
      </c>
      <c r="C472" t="s">
        <v>249</v>
      </c>
      <c r="D472" t="s">
        <v>965</v>
      </c>
      <c r="E472" s="371">
        <v>1.5</v>
      </c>
      <c r="F472" s="370">
        <v>1.5</v>
      </c>
      <c r="G472">
        <v>0</v>
      </c>
      <c r="H472">
        <v>0.5</v>
      </c>
      <c r="I472" t="s">
        <v>163</v>
      </c>
      <c r="J472" s="370">
        <v>1.5</v>
      </c>
      <c r="K472">
        <v>0</v>
      </c>
      <c r="L472">
        <v>0.5</v>
      </c>
      <c r="M472" t="s">
        <v>163</v>
      </c>
      <c r="O472"/>
    </row>
    <row r="473" spans="1:15" s="11" customFormat="1" x14ac:dyDescent="0.25">
      <c r="A473" s="11" t="s">
        <v>938</v>
      </c>
      <c r="B473" s="11" t="s">
        <v>966</v>
      </c>
      <c r="C473" t="s">
        <v>249</v>
      </c>
      <c r="D473" t="s">
        <v>967</v>
      </c>
      <c r="E473" s="371" t="s">
        <v>1384</v>
      </c>
      <c r="F473" s="370">
        <v>0</v>
      </c>
      <c r="G473">
        <v>0</v>
      </c>
      <c r="H473">
        <v>0</v>
      </c>
      <c r="I473" t="s">
        <v>965</v>
      </c>
      <c r="J473" s="370">
        <v>0</v>
      </c>
      <c r="K473">
        <v>0</v>
      </c>
      <c r="L473">
        <v>0</v>
      </c>
      <c r="M473" t="s">
        <v>965</v>
      </c>
      <c r="O473"/>
    </row>
    <row r="474" spans="1:15" s="11" customFormat="1" x14ac:dyDescent="0.25">
      <c r="A474" s="11" t="s">
        <v>938</v>
      </c>
      <c r="B474" s="11" t="s">
        <v>968</v>
      </c>
      <c r="C474" t="s">
        <v>249</v>
      </c>
      <c r="D474" t="s">
        <v>969</v>
      </c>
      <c r="E474" s="371" t="s">
        <v>1385</v>
      </c>
      <c r="F474" s="370">
        <v>0</v>
      </c>
      <c r="G474">
        <v>0</v>
      </c>
      <c r="H474">
        <v>0</v>
      </c>
      <c r="I474" t="s">
        <v>980</v>
      </c>
      <c r="J474" s="370">
        <v>0</v>
      </c>
      <c r="K474">
        <v>0</v>
      </c>
      <c r="L474">
        <v>0</v>
      </c>
      <c r="M474" t="s">
        <v>980</v>
      </c>
      <c r="O474"/>
    </row>
    <row r="475" spans="1:15" s="11" customFormat="1" x14ac:dyDescent="0.25">
      <c r="A475" s="11" t="s">
        <v>938</v>
      </c>
      <c r="B475" s="153" t="s">
        <v>163</v>
      </c>
      <c r="C475" t="s">
        <v>249</v>
      </c>
      <c r="D475" t="s">
        <v>970</v>
      </c>
      <c r="E475" s="371" t="s">
        <v>163</v>
      </c>
      <c r="F475" s="370">
        <v>3</v>
      </c>
      <c r="G475" t="s">
        <v>163</v>
      </c>
      <c r="H475">
        <v>1</v>
      </c>
      <c r="I475" t="s">
        <v>163</v>
      </c>
      <c r="J475" s="370">
        <v>3</v>
      </c>
      <c r="K475">
        <v>0</v>
      </c>
      <c r="L475">
        <v>1</v>
      </c>
      <c r="M475" t="s">
        <v>163</v>
      </c>
      <c r="O475"/>
    </row>
    <row r="476" spans="1:15" s="11" customFormat="1" x14ac:dyDescent="0.25">
      <c r="A476" s="11" t="s">
        <v>938</v>
      </c>
      <c r="B476" s="11" t="s">
        <v>971</v>
      </c>
      <c r="C476" t="s">
        <v>249</v>
      </c>
      <c r="D476" t="s">
        <v>972</v>
      </c>
      <c r="E476" s="371" t="s">
        <v>1387</v>
      </c>
      <c r="F476" s="370">
        <v>0</v>
      </c>
      <c r="G476">
        <v>0</v>
      </c>
      <c r="H476">
        <v>0</v>
      </c>
      <c r="I476" t="s">
        <v>955</v>
      </c>
      <c r="J476" s="370">
        <v>0</v>
      </c>
      <c r="K476">
        <v>0</v>
      </c>
      <c r="L476">
        <v>0</v>
      </c>
      <c r="M476" t="s">
        <v>955</v>
      </c>
      <c r="O476"/>
    </row>
    <row r="477" spans="1:15" s="11" customFormat="1" x14ac:dyDescent="0.25">
      <c r="A477" s="11" t="s">
        <v>938</v>
      </c>
      <c r="B477" s="11" t="s">
        <v>973</v>
      </c>
      <c r="C477" t="s">
        <v>249</v>
      </c>
      <c r="D477" t="s">
        <v>974</v>
      </c>
      <c r="E477" s="371" t="s">
        <v>1385</v>
      </c>
      <c r="F477" s="370">
        <v>0</v>
      </c>
      <c r="G477">
        <v>0</v>
      </c>
      <c r="H477">
        <v>0</v>
      </c>
      <c r="I477" t="s">
        <v>980</v>
      </c>
      <c r="J477" s="370">
        <v>0</v>
      </c>
      <c r="K477">
        <v>0</v>
      </c>
      <c r="L477">
        <v>0</v>
      </c>
      <c r="M477" t="s">
        <v>980</v>
      </c>
      <c r="O477"/>
    </row>
    <row r="478" spans="1:15" s="11" customFormat="1" x14ac:dyDescent="0.25">
      <c r="A478" s="11" t="s">
        <v>938</v>
      </c>
      <c r="B478" s="11" t="s">
        <v>975</v>
      </c>
      <c r="C478" t="s">
        <v>249</v>
      </c>
      <c r="D478" t="s">
        <v>976</v>
      </c>
      <c r="E478" s="371" t="s">
        <v>987</v>
      </c>
      <c r="F478" s="370">
        <v>0</v>
      </c>
      <c r="G478">
        <v>0</v>
      </c>
      <c r="H478">
        <v>0</v>
      </c>
      <c r="I478" t="s">
        <v>987</v>
      </c>
      <c r="J478" s="370">
        <v>0</v>
      </c>
      <c r="K478">
        <v>0</v>
      </c>
      <c r="L478">
        <v>0</v>
      </c>
      <c r="M478" t="s">
        <v>987</v>
      </c>
      <c r="O478"/>
    </row>
    <row r="479" spans="1:15" s="11" customFormat="1" x14ac:dyDescent="0.25">
      <c r="A479" s="11" t="s">
        <v>938</v>
      </c>
      <c r="B479" s="11" t="s">
        <v>977</v>
      </c>
      <c r="C479" t="s">
        <v>249</v>
      </c>
      <c r="D479" t="s">
        <v>978</v>
      </c>
      <c r="E479" s="371">
        <v>0.6</v>
      </c>
      <c r="F479" s="370">
        <v>1.1000000000000001</v>
      </c>
      <c r="G479">
        <v>0.50000000000000011</v>
      </c>
      <c r="H479">
        <v>0</v>
      </c>
      <c r="I479" t="s">
        <v>163</v>
      </c>
      <c r="J479" s="370">
        <v>0.6</v>
      </c>
      <c r="K479">
        <v>-0.50000000000000011</v>
      </c>
      <c r="L479">
        <v>0</v>
      </c>
      <c r="M479" t="s">
        <v>163</v>
      </c>
      <c r="O479"/>
    </row>
    <row r="480" spans="1:15" s="11" customFormat="1" x14ac:dyDescent="0.25">
      <c r="A480" s="11" t="s">
        <v>938</v>
      </c>
      <c r="B480" s="11" t="s">
        <v>979</v>
      </c>
      <c r="C480" t="s">
        <v>249</v>
      </c>
      <c r="D480" t="s">
        <v>980</v>
      </c>
      <c r="E480" s="371">
        <v>1</v>
      </c>
      <c r="F480" s="370">
        <v>2.6</v>
      </c>
      <c r="G480">
        <v>1.6</v>
      </c>
      <c r="H480">
        <v>0.6</v>
      </c>
      <c r="I480" t="s">
        <v>163</v>
      </c>
      <c r="J480" s="370">
        <v>2.6</v>
      </c>
      <c r="K480">
        <v>0</v>
      </c>
      <c r="L480">
        <v>0.6</v>
      </c>
      <c r="M480" t="s">
        <v>163</v>
      </c>
      <c r="O480"/>
    </row>
    <row r="481" spans="1:15" s="11" customFormat="1" x14ac:dyDescent="0.25">
      <c r="A481" s="11" t="s">
        <v>938</v>
      </c>
      <c r="B481" s="11" t="s">
        <v>981</v>
      </c>
      <c r="C481" t="s">
        <v>249</v>
      </c>
      <c r="D481" t="s">
        <v>982</v>
      </c>
      <c r="E481" s="371" t="s">
        <v>1385</v>
      </c>
      <c r="F481" s="370">
        <v>0</v>
      </c>
      <c r="G481">
        <v>0</v>
      </c>
      <c r="H481">
        <v>0</v>
      </c>
      <c r="I481" t="s">
        <v>980</v>
      </c>
      <c r="J481" s="370">
        <v>0</v>
      </c>
      <c r="K481">
        <v>0</v>
      </c>
      <c r="L481">
        <v>0</v>
      </c>
      <c r="M481" t="s">
        <v>980</v>
      </c>
      <c r="O481"/>
    </row>
    <row r="482" spans="1:15" s="11" customFormat="1" x14ac:dyDescent="0.25">
      <c r="A482" s="11" t="s">
        <v>938</v>
      </c>
      <c r="B482" s="11" t="s">
        <v>983</v>
      </c>
      <c r="C482" t="s">
        <v>249</v>
      </c>
      <c r="D482" t="s">
        <v>984</v>
      </c>
      <c r="E482" s="371" t="s">
        <v>987</v>
      </c>
      <c r="F482" s="370">
        <v>0</v>
      </c>
      <c r="G482">
        <v>0</v>
      </c>
      <c r="H482">
        <v>0</v>
      </c>
      <c r="I482" t="s">
        <v>987</v>
      </c>
      <c r="J482" s="370">
        <v>0</v>
      </c>
      <c r="K482">
        <v>0</v>
      </c>
      <c r="L482">
        <v>0</v>
      </c>
      <c r="M482" t="s">
        <v>987</v>
      </c>
      <c r="O482"/>
    </row>
    <row r="483" spans="1:15" s="11" customFormat="1" x14ac:dyDescent="0.25">
      <c r="A483" s="11" t="s">
        <v>938</v>
      </c>
      <c r="B483" s="11" t="s">
        <v>985</v>
      </c>
      <c r="C483" t="s">
        <v>249</v>
      </c>
      <c r="D483" t="s">
        <v>986</v>
      </c>
      <c r="E483" s="371">
        <v>3</v>
      </c>
      <c r="F483" s="370">
        <v>0</v>
      </c>
      <c r="G483">
        <v>-3</v>
      </c>
      <c r="H483">
        <v>0</v>
      </c>
      <c r="I483" t="s">
        <v>970</v>
      </c>
      <c r="J483" s="370">
        <v>0</v>
      </c>
      <c r="K483">
        <v>0</v>
      </c>
      <c r="L483">
        <v>0</v>
      </c>
      <c r="M483" t="s">
        <v>970</v>
      </c>
      <c r="O483"/>
    </row>
    <row r="484" spans="1:15" s="11" customFormat="1" x14ac:dyDescent="0.25">
      <c r="A484" s="11" t="s">
        <v>938</v>
      </c>
      <c r="B484" s="153" t="s">
        <v>163</v>
      </c>
      <c r="C484" t="s">
        <v>249</v>
      </c>
      <c r="D484" t="s">
        <v>987</v>
      </c>
      <c r="E484" s="371" t="s">
        <v>163</v>
      </c>
      <c r="F484" s="370">
        <v>2</v>
      </c>
      <c r="G484" t="s">
        <v>163</v>
      </c>
      <c r="H484">
        <v>1</v>
      </c>
      <c r="I484" t="s">
        <v>163</v>
      </c>
      <c r="J484" s="370">
        <v>2</v>
      </c>
      <c r="K484">
        <v>0</v>
      </c>
      <c r="L484">
        <v>1</v>
      </c>
      <c r="M484" t="s">
        <v>163</v>
      </c>
      <c r="O484"/>
    </row>
    <row r="485" spans="1:15" s="11" customFormat="1" x14ac:dyDescent="0.25">
      <c r="A485" s="11" t="s">
        <v>938</v>
      </c>
      <c r="B485" s="11" t="s">
        <v>988</v>
      </c>
      <c r="C485" t="s">
        <v>249</v>
      </c>
      <c r="D485" t="s">
        <v>989</v>
      </c>
      <c r="E485" s="371" t="s">
        <v>1386</v>
      </c>
      <c r="F485" s="370">
        <v>0</v>
      </c>
      <c r="G485">
        <v>0</v>
      </c>
      <c r="H485">
        <v>0</v>
      </c>
      <c r="I485" t="s">
        <v>970</v>
      </c>
      <c r="J485" s="370">
        <v>0</v>
      </c>
      <c r="K485">
        <v>0</v>
      </c>
      <c r="L485">
        <v>0</v>
      </c>
      <c r="M485" t="s">
        <v>970</v>
      </c>
      <c r="O485"/>
    </row>
    <row r="486" spans="1:15" s="11" customFormat="1" x14ac:dyDescent="0.25">
      <c r="A486" s="11" t="s">
        <v>938</v>
      </c>
      <c r="B486" s="11" t="s">
        <v>990</v>
      </c>
      <c r="C486" t="s">
        <v>249</v>
      </c>
      <c r="D486" t="s">
        <v>991</v>
      </c>
      <c r="E486" s="371" t="s">
        <v>1385</v>
      </c>
      <c r="F486" s="370">
        <v>0</v>
      </c>
      <c r="G486">
        <v>0</v>
      </c>
      <c r="H486">
        <v>0</v>
      </c>
      <c r="I486" t="s">
        <v>1388</v>
      </c>
      <c r="J486" s="370">
        <v>0</v>
      </c>
      <c r="K486">
        <v>0</v>
      </c>
      <c r="L486">
        <v>0</v>
      </c>
      <c r="M486" t="s">
        <v>1388</v>
      </c>
      <c r="O486"/>
    </row>
    <row r="487" spans="1:15" s="11" customFormat="1" x14ac:dyDescent="0.25">
      <c r="A487" s="11" t="s">
        <v>938</v>
      </c>
      <c r="B487" s="11" t="s">
        <v>992</v>
      </c>
      <c r="C487" t="s">
        <v>249</v>
      </c>
      <c r="D487" t="s">
        <v>993</v>
      </c>
      <c r="E487" s="371" t="s">
        <v>1385</v>
      </c>
      <c r="F487" s="370">
        <v>0</v>
      </c>
      <c r="G487">
        <v>0</v>
      </c>
      <c r="H487">
        <v>0</v>
      </c>
      <c r="I487" t="s">
        <v>980</v>
      </c>
      <c r="J487" s="370">
        <v>0</v>
      </c>
      <c r="K487">
        <v>0</v>
      </c>
      <c r="L487">
        <v>0</v>
      </c>
      <c r="M487" t="s">
        <v>980</v>
      </c>
      <c r="O487"/>
    </row>
    <row r="488" spans="1:15" s="11" customFormat="1" x14ac:dyDescent="0.25">
      <c r="A488" s="11" t="s">
        <v>938</v>
      </c>
      <c r="B488" s="11" t="s">
        <v>994</v>
      </c>
      <c r="C488" t="s">
        <v>249</v>
      </c>
      <c r="D488" t="s">
        <v>995</v>
      </c>
      <c r="E488" s="371" t="s">
        <v>1385</v>
      </c>
      <c r="F488" s="370">
        <v>0</v>
      </c>
      <c r="G488">
        <v>0</v>
      </c>
      <c r="H488">
        <v>0</v>
      </c>
      <c r="I488" t="s">
        <v>980</v>
      </c>
      <c r="J488" s="370">
        <v>0</v>
      </c>
      <c r="K488">
        <v>0</v>
      </c>
      <c r="L488">
        <v>0</v>
      </c>
      <c r="M488" t="s">
        <v>980</v>
      </c>
      <c r="O488"/>
    </row>
    <row r="489" spans="1:15" s="11" customFormat="1" x14ac:dyDescent="0.25">
      <c r="A489" s="11" t="s">
        <v>938</v>
      </c>
      <c r="B489" s="11" t="s">
        <v>996</v>
      </c>
      <c r="C489" t="s">
        <v>249</v>
      </c>
      <c r="D489" t="s">
        <v>997</v>
      </c>
      <c r="E489" s="371" t="s">
        <v>1386</v>
      </c>
      <c r="F489" s="370">
        <v>0</v>
      </c>
      <c r="G489">
        <v>0</v>
      </c>
      <c r="H489">
        <v>0</v>
      </c>
      <c r="I489" t="s">
        <v>970</v>
      </c>
      <c r="J489" s="370">
        <v>0</v>
      </c>
      <c r="K489">
        <v>0</v>
      </c>
      <c r="L489">
        <v>0</v>
      </c>
      <c r="M489" t="s">
        <v>970</v>
      </c>
      <c r="O489"/>
    </row>
    <row r="490" spans="1:15" s="11" customFormat="1" x14ac:dyDescent="0.25">
      <c r="A490" s="11" t="s">
        <v>938</v>
      </c>
      <c r="B490" s="11" t="s">
        <v>998</v>
      </c>
      <c r="C490" t="s">
        <v>249</v>
      </c>
      <c r="D490" t="s">
        <v>999</v>
      </c>
      <c r="E490" s="371" t="s">
        <v>1385</v>
      </c>
      <c r="F490" s="370">
        <v>0</v>
      </c>
      <c r="G490">
        <v>0</v>
      </c>
      <c r="H490">
        <v>0</v>
      </c>
      <c r="I490" t="s">
        <v>980</v>
      </c>
      <c r="J490" s="370">
        <v>0</v>
      </c>
      <c r="K490">
        <v>0</v>
      </c>
      <c r="L490">
        <v>0</v>
      </c>
      <c r="M490" t="s">
        <v>980</v>
      </c>
      <c r="O490"/>
    </row>
    <row r="491" spans="1:15" s="11" customFormat="1" x14ac:dyDescent="0.25">
      <c r="A491" s="11" t="s">
        <v>938</v>
      </c>
      <c r="B491" s="11" t="s">
        <v>1000</v>
      </c>
      <c r="C491" t="s">
        <v>249</v>
      </c>
      <c r="D491" t="s">
        <v>1001</v>
      </c>
      <c r="E491" s="371" t="s">
        <v>1386</v>
      </c>
      <c r="F491" s="370">
        <v>0</v>
      </c>
      <c r="G491">
        <v>0</v>
      </c>
      <c r="H491">
        <v>0</v>
      </c>
      <c r="I491" t="s">
        <v>970</v>
      </c>
      <c r="J491" s="370">
        <v>0</v>
      </c>
      <c r="K491">
        <v>0</v>
      </c>
      <c r="L491">
        <v>0</v>
      </c>
      <c r="M491" t="s">
        <v>970</v>
      </c>
      <c r="O491"/>
    </row>
    <row r="492" spans="1:15" s="11" customFormat="1" x14ac:dyDescent="0.25">
      <c r="A492" s="11" t="s">
        <v>938</v>
      </c>
      <c r="B492" s="11" t="s">
        <v>1002</v>
      </c>
      <c r="C492" t="s">
        <v>249</v>
      </c>
      <c r="D492" t="s">
        <v>1003</v>
      </c>
      <c r="E492" s="371" t="s">
        <v>987</v>
      </c>
      <c r="F492" s="370">
        <v>0</v>
      </c>
      <c r="G492">
        <v>0</v>
      </c>
      <c r="H492">
        <v>0</v>
      </c>
      <c r="I492" t="s">
        <v>987</v>
      </c>
      <c r="J492" s="370">
        <v>0</v>
      </c>
      <c r="K492">
        <v>0</v>
      </c>
      <c r="L492">
        <v>0</v>
      </c>
      <c r="M492" t="s">
        <v>987</v>
      </c>
      <c r="O492"/>
    </row>
    <row r="493" spans="1:15" s="11" customFormat="1" x14ac:dyDescent="0.25">
      <c r="A493" s="11" t="s">
        <v>938</v>
      </c>
      <c r="B493" s="11" t="s">
        <v>1004</v>
      </c>
      <c r="C493" t="s">
        <v>249</v>
      </c>
      <c r="D493" t="s">
        <v>1005</v>
      </c>
      <c r="E493" s="371" t="s">
        <v>1384</v>
      </c>
      <c r="F493" s="370">
        <v>0</v>
      </c>
      <c r="G493">
        <v>0</v>
      </c>
      <c r="H493">
        <v>0</v>
      </c>
      <c r="I493" t="s">
        <v>965</v>
      </c>
      <c r="J493" s="370">
        <v>0</v>
      </c>
      <c r="K493">
        <v>0</v>
      </c>
      <c r="L493">
        <v>0</v>
      </c>
      <c r="M493" t="s">
        <v>965</v>
      </c>
      <c r="O493"/>
    </row>
    <row r="494" spans="1:15" s="11" customFormat="1" x14ac:dyDescent="0.25">
      <c r="A494" s="11" t="s">
        <v>938</v>
      </c>
      <c r="B494" s="11" t="s">
        <v>1006</v>
      </c>
      <c r="C494" t="s">
        <v>249</v>
      </c>
      <c r="D494" t="s">
        <v>1007</v>
      </c>
      <c r="E494" s="371" t="s">
        <v>1385</v>
      </c>
      <c r="F494" s="370">
        <v>0</v>
      </c>
      <c r="G494">
        <v>0</v>
      </c>
      <c r="H494">
        <v>0</v>
      </c>
      <c r="I494" t="s">
        <v>980</v>
      </c>
      <c r="J494" s="370">
        <v>0</v>
      </c>
      <c r="K494">
        <v>0</v>
      </c>
      <c r="L494">
        <v>0</v>
      </c>
      <c r="M494" t="s">
        <v>980</v>
      </c>
      <c r="O494"/>
    </row>
    <row r="495" spans="1:15" s="11" customFormat="1" x14ac:dyDescent="0.25">
      <c r="A495" s="11" t="s">
        <v>938</v>
      </c>
      <c r="B495" s="11" t="s">
        <v>1008</v>
      </c>
      <c r="C495" t="s">
        <v>249</v>
      </c>
      <c r="D495" t="s">
        <v>1009</v>
      </c>
      <c r="E495" s="371" t="s">
        <v>987</v>
      </c>
      <c r="F495" s="370">
        <v>0</v>
      </c>
      <c r="G495">
        <v>0</v>
      </c>
      <c r="H495">
        <v>0</v>
      </c>
      <c r="I495" t="s">
        <v>987</v>
      </c>
      <c r="J495" s="370">
        <v>0</v>
      </c>
      <c r="K495">
        <v>0</v>
      </c>
      <c r="L495">
        <v>0</v>
      </c>
      <c r="M495" t="s">
        <v>987</v>
      </c>
      <c r="O495"/>
    </row>
    <row r="496" spans="1:15" s="11" customFormat="1" x14ac:dyDescent="0.25">
      <c r="A496" s="11" t="s">
        <v>938</v>
      </c>
      <c r="B496" s="11" t="s">
        <v>1010</v>
      </c>
      <c r="C496" t="s">
        <v>249</v>
      </c>
      <c r="D496" t="s">
        <v>1011</v>
      </c>
      <c r="E496" s="371" t="s">
        <v>1386</v>
      </c>
      <c r="F496" s="370">
        <v>0</v>
      </c>
      <c r="G496">
        <v>0</v>
      </c>
      <c r="H496">
        <v>0</v>
      </c>
      <c r="I496" t="s">
        <v>970</v>
      </c>
      <c r="J496" s="370">
        <v>0</v>
      </c>
      <c r="K496">
        <v>0</v>
      </c>
      <c r="L496">
        <v>0</v>
      </c>
      <c r="M496" t="s">
        <v>970</v>
      </c>
      <c r="O496"/>
    </row>
    <row r="497" spans="1:15" s="11" customFormat="1" x14ac:dyDescent="0.25">
      <c r="A497" s="11" t="s">
        <v>938</v>
      </c>
      <c r="B497" s="11" t="s">
        <v>1012</v>
      </c>
      <c r="C497" t="s">
        <v>249</v>
      </c>
      <c r="D497" t="s">
        <v>1013</v>
      </c>
      <c r="E497" s="371" t="s">
        <v>1386</v>
      </c>
      <c r="F497" s="370">
        <v>0</v>
      </c>
      <c r="G497">
        <v>0</v>
      </c>
      <c r="H497">
        <v>0</v>
      </c>
      <c r="I497" t="s">
        <v>970</v>
      </c>
      <c r="J497" s="370">
        <v>0</v>
      </c>
      <c r="K497">
        <v>0</v>
      </c>
      <c r="L497">
        <v>0</v>
      </c>
      <c r="M497" t="s">
        <v>970</v>
      </c>
      <c r="O497"/>
    </row>
    <row r="498" spans="1:15" s="11" customFormat="1" x14ac:dyDescent="0.25">
      <c r="A498" s="11" t="s">
        <v>938</v>
      </c>
      <c r="B498" s="11" t="s">
        <v>1014</v>
      </c>
      <c r="C498" t="s">
        <v>249</v>
      </c>
      <c r="D498" t="s">
        <v>1015</v>
      </c>
      <c r="E498" s="371" t="s">
        <v>1386</v>
      </c>
      <c r="F498" s="370">
        <v>0</v>
      </c>
      <c r="G498">
        <v>0</v>
      </c>
      <c r="H498">
        <v>0</v>
      </c>
      <c r="I498" t="s">
        <v>970</v>
      </c>
      <c r="J498" s="370">
        <v>0</v>
      </c>
      <c r="K498">
        <v>0</v>
      </c>
      <c r="L498">
        <v>0</v>
      </c>
      <c r="M498" t="s">
        <v>970</v>
      </c>
      <c r="O498"/>
    </row>
    <row r="499" spans="1:15" s="11" customFormat="1" x14ac:dyDescent="0.25">
      <c r="A499" s="11" t="s">
        <v>938</v>
      </c>
      <c r="B499" s="11" t="s">
        <v>1016</v>
      </c>
      <c r="C499" t="s">
        <v>249</v>
      </c>
      <c r="D499" t="s">
        <v>1017</v>
      </c>
      <c r="E499" s="371" t="s">
        <v>1387</v>
      </c>
      <c r="F499" s="370">
        <v>0</v>
      </c>
      <c r="G499">
        <v>0</v>
      </c>
      <c r="H499">
        <v>0</v>
      </c>
      <c r="I499" t="s">
        <v>955</v>
      </c>
      <c r="J499" s="370">
        <v>0</v>
      </c>
      <c r="K499">
        <v>0</v>
      </c>
      <c r="L499">
        <v>0</v>
      </c>
      <c r="M499" t="s">
        <v>955</v>
      </c>
      <c r="O499"/>
    </row>
    <row r="500" spans="1:15" s="11" customFormat="1" x14ac:dyDescent="0.25">
      <c r="A500" s="11" t="s">
        <v>938</v>
      </c>
      <c r="B500" s="11" t="s">
        <v>1018</v>
      </c>
      <c r="C500" t="s">
        <v>249</v>
      </c>
      <c r="D500" t="s">
        <v>1019</v>
      </c>
      <c r="E500" s="371" t="s">
        <v>1385</v>
      </c>
      <c r="F500" s="370">
        <v>0</v>
      </c>
      <c r="G500">
        <v>0</v>
      </c>
      <c r="H500">
        <v>0</v>
      </c>
      <c r="I500" t="s">
        <v>980</v>
      </c>
      <c r="J500" s="370">
        <v>0</v>
      </c>
      <c r="K500">
        <v>0</v>
      </c>
      <c r="L500">
        <v>0</v>
      </c>
      <c r="M500" t="s">
        <v>980</v>
      </c>
      <c r="O500"/>
    </row>
    <row r="501" spans="1:15" s="11" customFormat="1" x14ac:dyDescent="0.25">
      <c r="A501" s="11" t="s">
        <v>938</v>
      </c>
      <c r="B501" s="11" t="s">
        <v>1020</v>
      </c>
      <c r="C501" t="s">
        <v>249</v>
      </c>
      <c r="D501" t="s">
        <v>1021</v>
      </c>
      <c r="E501" s="371" t="s">
        <v>1386</v>
      </c>
      <c r="F501" s="370">
        <v>0</v>
      </c>
      <c r="G501">
        <v>0</v>
      </c>
      <c r="H501">
        <v>0</v>
      </c>
      <c r="I501" t="s">
        <v>970</v>
      </c>
      <c r="J501" s="370">
        <v>0</v>
      </c>
      <c r="K501">
        <v>0</v>
      </c>
      <c r="L501">
        <v>0</v>
      </c>
      <c r="M501" t="s">
        <v>970</v>
      </c>
      <c r="O501"/>
    </row>
    <row r="502" spans="1:15" s="11" customFormat="1" x14ac:dyDescent="0.25">
      <c r="A502" s="11" t="s">
        <v>938</v>
      </c>
      <c r="B502" s="11" t="s">
        <v>1022</v>
      </c>
      <c r="C502" t="s">
        <v>249</v>
      </c>
      <c r="D502" t="s">
        <v>1023</v>
      </c>
      <c r="E502" s="371" t="s">
        <v>987</v>
      </c>
      <c r="F502" s="370">
        <v>0</v>
      </c>
      <c r="G502">
        <v>0</v>
      </c>
      <c r="H502">
        <v>0</v>
      </c>
      <c r="I502" t="s">
        <v>987</v>
      </c>
      <c r="J502" s="370">
        <v>0</v>
      </c>
      <c r="K502">
        <v>0</v>
      </c>
      <c r="L502">
        <v>0</v>
      </c>
      <c r="M502" t="s">
        <v>987</v>
      </c>
      <c r="O502"/>
    </row>
    <row r="503" spans="1:15" s="11" customFormat="1" x14ac:dyDescent="0.25">
      <c r="A503" s="11" t="s">
        <v>938</v>
      </c>
      <c r="B503" s="11" t="s">
        <v>1024</v>
      </c>
      <c r="C503" t="s">
        <v>249</v>
      </c>
      <c r="D503" t="s">
        <v>1025</v>
      </c>
      <c r="E503" s="371" t="s">
        <v>1385</v>
      </c>
      <c r="F503" s="370">
        <v>0</v>
      </c>
      <c r="G503">
        <v>0</v>
      </c>
      <c r="H503">
        <v>0</v>
      </c>
      <c r="I503" t="s">
        <v>980</v>
      </c>
      <c r="J503" s="370">
        <v>0</v>
      </c>
      <c r="K503">
        <v>0</v>
      </c>
      <c r="L503">
        <v>0</v>
      </c>
      <c r="M503" t="s">
        <v>980</v>
      </c>
      <c r="O503"/>
    </row>
    <row r="504" spans="1:15" s="11" customFormat="1" x14ac:dyDescent="0.25">
      <c r="A504" s="11" t="s">
        <v>1317</v>
      </c>
      <c r="B504" s="11" t="s">
        <v>1318</v>
      </c>
      <c r="C504" t="s">
        <v>624</v>
      </c>
      <c r="D504" t="s">
        <v>1319</v>
      </c>
      <c r="E504" s="371" t="s">
        <v>1389</v>
      </c>
      <c r="F504" s="370">
        <v>0</v>
      </c>
      <c r="G504">
        <v>0</v>
      </c>
      <c r="H504">
        <v>0</v>
      </c>
      <c r="I504" t="s">
        <v>1363</v>
      </c>
      <c r="J504" s="370">
        <v>0</v>
      </c>
      <c r="K504">
        <v>0</v>
      </c>
      <c r="L504">
        <v>0</v>
      </c>
      <c r="M504" t="s">
        <v>1363</v>
      </c>
      <c r="O504"/>
    </row>
    <row r="505" spans="1:15" s="11" customFormat="1" x14ac:dyDescent="0.25">
      <c r="A505" s="11" t="s">
        <v>1317</v>
      </c>
      <c r="B505" s="11" t="s">
        <v>1320</v>
      </c>
      <c r="C505" t="s">
        <v>624</v>
      </c>
      <c r="D505" t="s">
        <v>1321</v>
      </c>
      <c r="E505" s="371" t="s">
        <v>1390</v>
      </c>
      <c r="F505" s="370">
        <v>0</v>
      </c>
      <c r="G505">
        <v>0</v>
      </c>
      <c r="H505">
        <v>0</v>
      </c>
      <c r="I505" t="s">
        <v>1391</v>
      </c>
      <c r="J505" s="370">
        <v>0</v>
      </c>
      <c r="K505">
        <v>0</v>
      </c>
      <c r="L505">
        <v>0</v>
      </c>
      <c r="M505" t="s">
        <v>1391</v>
      </c>
      <c r="O505"/>
    </row>
    <row r="506" spans="1:15" s="11" customFormat="1" x14ac:dyDescent="0.25">
      <c r="A506" s="11" t="s">
        <v>1317</v>
      </c>
      <c r="B506" s="11" t="s">
        <v>1322</v>
      </c>
      <c r="C506" t="s">
        <v>624</v>
      </c>
      <c r="D506" t="s">
        <v>1323</v>
      </c>
      <c r="E506" s="371" t="s">
        <v>1390</v>
      </c>
      <c r="F506" s="370">
        <v>0</v>
      </c>
      <c r="G506">
        <v>0</v>
      </c>
      <c r="H506">
        <v>0</v>
      </c>
      <c r="I506" t="s">
        <v>1391</v>
      </c>
      <c r="J506" s="370">
        <v>0</v>
      </c>
      <c r="K506">
        <v>0</v>
      </c>
      <c r="L506">
        <v>0</v>
      </c>
      <c r="M506" t="s">
        <v>1391</v>
      </c>
      <c r="O506"/>
    </row>
    <row r="507" spans="1:15" s="11" customFormat="1" x14ac:dyDescent="0.25">
      <c r="A507" s="11" t="s">
        <v>1317</v>
      </c>
      <c r="B507" s="11" t="s">
        <v>1324</v>
      </c>
      <c r="C507" t="s">
        <v>624</v>
      </c>
      <c r="D507" t="s">
        <v>1325</v>
      </c>
      <c r="E507" s="371">
        <v>1.5</v>
      </c>
      <c r="F507" s="370">
        <v>1.4</v>
      </c>
      <c r="G507">
        <v>-0.10000000000000009</v>
      </c>
      <c r="H507">
        <v>0.4</v>
      </c>
      <c r="I507" t="s">
        <v>163</v>
      </c>
      <c r="J507" s="370">
        <v>1.4</v>
      </c>
      <c r="K507">
        <v>0</v>
      </c>
      <c r="L507">
        <v>0.4</v>
      </c>
      <c r="M507" t="s">
        <v>163</v>
      </c>
      <c r="O507"/>
    </row>
    <row r="508" spans="1:15" s="11" customFormat="1" x14ac:dyDescent="0.25">
      <c r="A508" s="11" t="s">
        <v>1317</v>
      </c>
      <c r="B508" s="11" t="s">
        <v>1326</v>
      </c>
      <c r="C508" t="s">
        <v>624</v>
      </c>
      <c r="D508" t="s">
        <v>1327</v>
      </c>
      <c r="E508" s="371" t="s">
        <v>1392</v>
      </c>
      <c r="F508" s="370">
        <v>0</v>
      </c>
      <c r="G508">
        <v>0</v>
      </c>
      <c r="H508">
        <v>0</v>
      </c>
      <c r="I508" t="s">
        <v>1348</v>
      </c>
      <c r="J508" s="370">
        <v>0</v>
      </c>
      <c r="K508">
        <v>0</v>
      </c>
      <c r="L508">
        <v>0</v>
      </c>
      <c r="M508" t="s">
        <v>1348</v>
      </c>
      <c r="O508"/>
    </row>
    <row r="509" spans="1:15" s="11" customFormat="1" x14ac:dyDescent="0.25">
      <c r="A509" s="11" t="s">
        <v>1317</v>
      </c>
      <c r="B509" s="11" t="s">
        <v>1328</v>
      </c>
      <c r="C509" t="s">
        <v>624</v>
      </c>
      <c r="D509" t="s">
        <v>1329</v>
      </c>
      <c r="E509" s="371" t="s">
        <v>1389</v>
      </c>
      <c r="F509" s="370">
        <v>0</v>
      </c>
      <c r="G509">
        <v>0</v>
      </c>
      <c r="H509">
        <v>0</v>
      </c>
      <c r="I509" t="s">
        <v>1363</v>
      </c>
      <c r="J509" s="370">
        <v>0</v>
      </c>
      <c r="K509">
        <v>0</v>
      </c>
      <c r="L509">
        <v>0</v>
      </c>
      <c r="M509" t="s">
        <v>1363</v>
      </c>
      <c r="O509"/>
    </row>
    <row r="510" spans="1:15" s="11" customFormat="1" x14ac:dyDescent="0.25">
      <c r="A510" s="11" t="s">
        <v>1317</v>
      </c>
      <c r="B510" s="11" t="s">
        <v>1330</v>
      </c>
      <c r="C510" t="s">
        <v>624</v>
      </c>
      <c r="D510" t="s">
        <v>1331</v>
      </c>
      <c r="E510" s="371" t="s">
        <v>1393</v>
      </c>
      <c r="F510" s="370">
        <v>0</v>
      </c>
      <c r="G510">
        <v>0</v>
      </c>
      <c r="H510">
        <v>0</v>
      </c>
      <c r="I510" t="s">
        <v>1338</v>
      </c>
      <c r="J510" s="370">
        <v>0</v>
      </c>
      <c r="K510">
        <v>0</v>
      </c>
      <c r="L510">
        <v>0</v>
      </c>
      <c r="M510" t="s">
        <v>1338</v>
      </c>
      <c r="O510"/>
    </row>
    <row r="511" spans="1:15" s="11" customFormat="1" x14ac:dyDescent="0.25">
      <c r="A511" s="11" t="s">
        <v>1317</v>
      </c>
      <c r="B511" s="11" t="s">
        <v>1332</v>
      </c>
      <c r="C511" t="s">
        <v>624</v>
      </c>
      <c r="D511" t="s">
        <v>1333</v>
      </c>
      <c r="E511" s="371" t="s">
        <v>1392</v>
      </c>
      <c r="F511" s="370">
        <v>0</v>
      </c>
      <c r="G511">
        <v>0</v>
      </c>
      <c r="H511">
        <v>0</v>
      </c>
      <c r="I511" t="s">
        <v>1348</v>
      </c>
      <c r="J511" s="370">
        <v>0</v>
      </c>
      <c r="K511">
        <v>0</v>
      </c>
      <c r="L511">
        <v>0</v>
      </c>
      <c r="M511" t="s">
        <v>1348</v>
      </c>
      <c r="O511"/>
    </row>
    <row r="512" spans="1:15" s="11" customFormat="1" x14ac:dyDescent="0.25">
      <c r="A512" s="11" t="s">
        <v>1317</v>
      </c>
      <c r="B512" s="11" t="s">
        <v>1334</v>
      </c>
      <c r="C512" t="s">
        <v>624</v>
      </c>
      <c r="D512" t="s">
        <v>1335</v>
      </c>
      <c r="E512" s="371" t="s">
        <v>1392</v>
      </c>
      <c r="F512" s="370">
        <v>0</v>
      </c>
      <c r="G512">
        <v>0</v>
      </c>
      <c r="H512">
        <v>0</v>
      </c>
      <c r="I512" t="s">
        <v>1348</v>
      </c>
      <c r="J512" s="370">
        <v>0</v>
      </c>
      <c r="K512">
        <v>0</v>
      </c>
      <c r="L512">
        <v>0</v>
      </c>
      <c r="M512" t="s">
        <v>1348</v>
      </c>
      <c r="O512"/>
    </row>
    <row r="513" spans="1:15" s="11" customFormat="1" x14ac:dyDescent="0.25">
      <c r="A513" s="11" t="s">
        <v>1317</v>
      </c>
      <c r="B513" s="11" t="s">
        <v>1336</v>
      </c>
      <c r="C513" t="s">
        <v>624</v>
      </c>
      <c r="D513" t="s">
        <v>1337</v>
      </c>
      <c r="E513" s="371" t="s">
        <v>1393</v>
      </c>
      <c r="F513" s="370">
        <v>0</v>
      </c>
      <c r="G513">
        <v>0</v>
      </c>
      <c r="H513">
        <v>0</v>
      </c>
      <c r="I513" t="s">
        <v>1338</v>
      </c>
      <c r="J513" s="370">
        <v>0</v>
      </c>
      <c r="K513">
        <v>0</v>
      </c>
      <c r="L513">
        <v>0</v>
      </c>
      <c r="M513" t="s">
        <v>1338</v>
      </c>
      <c r="O513"/>
    </row>
    <row r="514" spans="1:15" s="11" customFormat="1" x14ac:dyDescent="0.25">
      <c r="A514" s="11" t="s">
        <v>1317</v>
      </c>
      <c r="B514" s="153" t="s">
        <v>163</v>
      </c>
      <c r="C514" t="s">
        <v>624</v>
      </c>
      <c r="D514" t="s">
        <v>1338</v>
      </c>
      <c r="E514" s="371" t="s">
        <v>163</v>
      </c>
      <c r="F514" s="370">
        <v>5.25</v>
      </c>
      <c r="G514" t="s">
        <v>163</v>
      </c>
      <c r="H514">
        <v>3</v>
      </c>
      <c r="I514" t="s">
        <v>163</v>
      </c>
      <c r="J514" s="370">
        <v>5.25</v>
      </c>
      <c r="K514">
        <v>0</v>
      </c>
      <c r="L514">
        <v>3</v>
      </c>
      <c r="M514" t="s">
        <v>163</v>
      </c>
      <c r="O514"/>
    </row>
    <row r="515" spans="1:15" s="11" customFormat="1" x14ac:dyDescent="0.25">
      <c r="A515" s="11" t="s">
        <v>1317</v>
      </c>
      <c r="B515" s="11" t="s">
        <v>1339</v>
      </c>
      <c r="C515" t="s">
        <v>624</v>
      </c>
      <c r="D515" t="s">
        <v>1340</v>
      </c>
      <c r="E515" s="371" t="s">
        <v>1390</v>
      </c>
      <c r="F515" s="370">
        <v>0</v>
      </c>
      <c r="G515">
        <v>0</v>
      </c>
      <c r="H515">
        <v>0</v>
      </c>
      <c r="I515" t="s">
        <v>1391</v>
      </c>
      <c r="J515" s="370">
        <v>0</v>
      </c>
      <c r="K515">
        <v>0</v>
      </c>
      <c r="L515">
        <v>0</v>
      </c>
      <c r="M515" t="s">
        <v>1391</v>
      </c>
      <c r="O515"/>
    </row>
    <row r="516" spans="1:15" s="11" customFormat="1" x14ac:dyDescent="0.25">
      <c r="A516" s="11" t="s">
        <v>1317</v>
      </c>
      <c r="B516" s="11" t="s">
        <v>1341</v>
      </c>
      <c r="C516" t="s">
        <v>624</v>
      </c>
      <c r="D516" t="s">
        <v>1342</v>
      </c>
      <c r="E516" s="371" t="s">
        <v>1390</v>
      </c>
      <c r="F516" s="370">
        <v>0</v>
      </c>
      <c r="G516">
        <v>0</v>
      </c>
      <c r="H516">
        <v>0</v>
      </c>
      <c r="I516" t="s">
        <v>1391</v>
      </c>
      <c r="J516" s="370">
        <v>0</v>
      </c>
      <c r="K516">
        <v>0</v>
      </c>
      <c r="L516">
        <v>0</v>
      </c>
      <c r="M516" t="s">
        <v>1391</v>
      </c>
      <c r="O516"/>
    </row>
    <row r="517" spans="1:15" s="11" customFormat="1" x14ac:dyDescent="0.25">
      <c r="A517" s="11" t="s">
        <v>1317</v>
      </c>
      <c r="B517" s="11" t="s">
        <v>1343</v>
      </c>
      <c r="C517" t="s">
        <v>624</v>
      </c>
      <c r="D517" t="s">
        <v>1344</v>
      </c>
      <c r="E517" s="371">
        <v>0</v>
      </c>
      <c r="F517" s="370">
        <v>0.66</v>
      </c>
      <c r="G517">
        <v>0.66</v>
      </c>
      <c r="H517">
        <v>0.33</v>
      </c>
      <c r="I517" t="s">
        <v>163</v>
      </c>
      <c r="J517" s="370">
        <v>0.66</v>
      </c>
      <c r="K517">
        <v>0</v>
      </c>
      <c r="L517">
        <v>0.33</v>
      </c>
      <c r="M517" t="s">
        <v>163</v>
      </c>
      <c r="O517"/>
    </row>
    <row r="518" spans="1:15" s="11" customFormat="1" x14ac:dyDescent="0.25">
      <c r="A518" s="11" t="s">
        <v>1317</v>
      </c>
      <c r="B518" s="11" t="s">
        <v>1345</v>
      </c>
      <c r="C518" t="s">
        <v>624</v>
      </c>
      <c r="D518" t="s">
        <v>1346</v>
      </c>
      <c r="E518" s="371">
        <v>1</v>
      </c>
      <c r="F518" s="370">
        <v>1</v>
      </c>
      <c r="G518">
        <v>0</v>
      </c>
      <c r="H518">
        <v>0</v>
      </c>
      <c r="I518" t="s">
        <v>163</v>
      </c>
      <c r="J518" s="370">
        <v>2</v>
      </c>
      <c r="K518">
        <v>1</v>
      </c>
      <c r="L518">
        <v>1</v>
      </c>
      <c r="M518" t="s">
        <v>163</v>
      </c>
      <c r="O518"/>
    </row>
    <row r="519" spans="1:15" s="11" customFormat="1" x14ac:dyDescent="0.25">
      <c r="A519" s="11" t="s">
        <v>1317</v>
      </c>
      <c r="B519" s="11" t="s">
        <v>1347</v>
      </c>
      <c r="C519" t="s">
        <v>624</v>
      </c>
      <c r="D519" t="s">
        <v>1348</v>
      </c>
      <c r="E519" s="371">
        <v>3</v>
      </c>
      <c r="F519" s="370">
        <v>6</v>
      </c>
      <c r="G519">
        <v>3</v>
      </c>
      <c r="H519">
        <v>4.5</v>
      </c>
      <c r="I519" t="s">
        <v>163</v>
      </c>
      <c r="J519" s="370">
        <v>6</v>
      </c>
      <c r="K519">
        <v>0</v>
      </c>
      <c r="L519">
        <v>4.5</v>
      </c>
      <c r="M519" t="s">
        <v>163</v>
      </c>
      <c r="O519"/>
    </row>
    <row r="520" spans="1:15" s="11" customFormat="1" x14ac:dyDescent="0.25">
      <c r="A520" s="11" t="s">
        <v>1317</v>
      </c>
      <c r="B520" s="11" t="s">
        <v>1349</v>
      </c>
      <c r="C520" t="s">
        <v>624</v>
      </c>
      <c r="D520" t="s">
        <v>1350</v>
      </c>
      <c r="E520" s="371">
        <v>2.2000000000000002</v>
      </c>
      <c r="F520" s="370">
        <v>3.1</v>
      </c>
      <c r="G520">
        <v>0.89999999999999991</v>
      </c>
      <c r="H520">
        <v>0.2</v>
      </c>
      <c r="I520" t="s">
        <v>163</v>
      </c>
      <c r="J520" s="370">
        <v>3.1</v>
      </c>
      <c r="K520">
        <v>0</v>
      </c>
      <c r="L520">
        <v>0.2</v>
      </c>
      <c r="M520" t="s">
        <v>163</v>
      </c>
      <c r="O520"/>
    </row>
    <row r="521" spans="1:15" s="11" customFormat="1" x14ac:dyDescent="0.25">
      <c r="A521" s="11" t="s">
        <v>1317</v>
      </c>
      <c r="B521" s="11" t="s">
        <v>1351</v>
      </c>
      <c r="C521" t="s">
        <v>624</v>
      </c>
      <c r="D521" t="s">
        <v>1352</v>
      </c>
      <c r="E521" s="371" t="s">
        <v>1392</v>
      </c>
      <c r="F521" s="370">
        <v>0</v>
      </c>
      <c r="G521">
        <v>0</v>
      </c>
      <c r="H521">
        <v>0</v>
      </c>
      <c r="I521" t="s">
        <v>1348</v>
      </c>
      <c r="J521" s="370">
        <v>0</v>
      </c>
      <c r="K521">
        <v>0</v>
      </c>
      <c r="L521">
        <v>0</v>
      </c>
      <c r="M521" t="s">
        <v>1348</v>
      </c>
      <c r="O521"/>
    </row>
    <row r="522" spans="1:15" s="11" customFormat="1" x14ac:dyDescent="0.25">
      <c r="A522" s="11" t="s">
        <v>1317</v>
      </c>
      <c r="B522" s="11" t="s">
        <v>1353</v>
      </c>
      <c r="C522" t="s">
        <v>624</v>
      </c>
      <c r="D522" t="s">
        <v>1354</v>
      </c>
      <c r="E522" s="371" t="s">
        <v>1389</v>
      </c>
      <c r="F522" s="370">
        <v>0</v>
      </c>
      <c r="G522">
        <v>0</v>
      </c>
      <c r="H522">
        <v>0</v>
      </c>
      <c r="I522" t="s">
        <v>1363</v>
      </c>
      <c r="J522" s="370">
        <v>0</v>
      </c>
      <c r="K522">
        <v>0</v>
      </c>
      <c r="L522">
        <v>0</v>
      </c>
      <c r="M522" t="s">
        <v>1363</v>
      </c>
      <c r="O522"/>
    </row>
    <row r="523" spans="1:15" s="11" customFormat="1" x14ac:dyDescent="0.25">
      <c r="A523" s="11" t="s">
        <v>1317</v>
      </c>
      <c r="B523" s="11" t="s">
        <v>1355</v>
      </c>
      <c r="C523" t="s">
        <v>624</v>
      </c>
      <c r="D523" t="s">
        <v>1356</v>
      </c>
      <c r="E523" s="371" t="s">
        <v>1392</v>
      </c>
      <c r="F523" s="370">
        <v>0</v>
      </c>
      <c r="G523">
        <v>0</v>
      </c>
      <c r="H523">
        <v>0</v>
      </c>
      <c r="I523" t="s">
        <v>1348</v>
      </c>
      <c r="J523" s="370">
        <v>0</v>
      </c>
      <c r="K523">
        <v>0</v>
      </c>
      <c r="L523">
        <v>0</v>
      </c>
      <c r="M523" t="s">
        <v>1348</v>
      </c>
      <c r="O523"/>
    </row>
    <row r="524" spans="1:15" s="11" customFormat="1" x14ac:dyDescent="0.25">
      <c r="A524" s="11" t="s">
        <v>1317</v>
      </c>
      <c r="B524" s="11" t="s">
        <v>1357</v>
      </c>
      <c r="C524" t="s">
        <v>624</v>
      </c>
      <c r="D524" t="s">
        <v>1358</v>
      </c>
      <c r="E524" s="371" t="s">
        <v>1392</v>
      </c>
      <c r="F524" s="370">
        <v>0</v>
      </c>
      <c r="G524">
        <v>0</v>
      </c>
      <c r="H524">
        <v>0</v>
      </c>
      <c r="I524" t="s">
        <v>1348</v>
      </c>
      <c r="J524" s="370">
        <v>0</v>
      </c>
      <c r="K524">
        <v>0</v>
      </c>
      <c r="L524">
        <v>0</v>
      </c>
      <c r="M524" t="s">
        <v>1348</v>
      </c>
      <c r="O524"/>
    </row>
    <row r="525" spans="1:15" s="11" customFormat="1" x14ac:dyDescent="0.25">
      <c r="A525" s="11" t="s">
        <v>1317</v>
      </c>
      <c r="B525" s="11" t="s">
        <v>1359</v>
      </c>
      <c r="C525" t="s">
        <v>624</v>
      </c>
      <c r="D525" t="s">
        <v>1360</v>
      </c>
      <c r="E525" s="371" t="s">
        <v>1392</v>
      </c>
      <c r="F525" s="370">
        <v>0</v>
      </c>
      <c r="G525">
        <v>0</v>
      </c>
      <c r="H525">
        <v>0</v>
      </c>
      <c r="I525" t="s">
        <v>1348</v>
      </c>
      <c r="J525" s="370">
        <v>0</v>
      </c>
      <c r="K525">
        <v>0</v>
      </c>
      <c r="L525">
        <v>0</v>
      </c>
      <c r="M525" t="s">
        <v>1348</v>
      </c>
      <c r="O525"/>
    </row>
    <row r="526" spans="1:15" s="11" customFormat="1" x14ac:dyDescent="0.25">
      <c r="A526" s="11" t="s">
        <v>1317</v>
      </c>
      <c r="B526" s="11" t="s">
        <v>1361</v>
      </c>
      <c r="C526" t="s">
        <v>624</v>
      </c>
      <c r="D526" t="s">
        <v>1362</v>
      </c>
      <c r="E526" s="371" t="s">
        <v>1389</v>
      </c>
      <c r="F526" s="370">
        <v>0</v>
      </c>
      <c r="G526">
        <v>0</v>
      </c>
      <c r="H526">
        <v>0</v>
      </c>
      <c r="I526" t="s">
        <v>1363</v>
      </c>
      <c r="J526" s="370">
        <v>0</v>
      </c>
      <c r="K526">
        <v>0</v>
      </c>
      <c r="L526">
        <v>0</v>
      </c>
      <c r="M526" t="s">
        <v>1363</v>
      </c>
      <c r="O526"/>
    </row>
    <row r="527" spans="1:15" s="11" customFormat="1" x14ac:dyDescent="0.25">
      <c r="A527" s="11" t="s">
        <v>1317</v>
      </c>
      <c r="B527" s="153" t="s">
        <v>163</v>
      </c>
      <c r="C527" t="s">
        <v>624</v>
      </c>
      <c r="D527" t="s">
        <v>1363</v>
      </c>
      <c r="E527" s="371" t="s">
        <v>163</v>
      </c>
      <c r="F527" s="370">
        <v>2.8</v>
      </c>
      <c r="G527" t="s">
        <v>163</v>
      </c>
      <c r="H527">
        <v>0.6</v>
      </c>
      <c r="I527" t="s">
        <v>163</v>
      </c>
      <c r="J527" s="370">
        <v>2.8</v>
      </c>
      <c r="K527">
        <v>0</v>
      </c>
      <c r="L527">
        <v>0.6</v>
      </c>
      <c r="M527" t="s">
        <v>163</v>
      </c>
      <c r="O527"/>
    </row>
    <row r="528" spans="1:15" s="11" customFormat="1" x14ac:dyDescent="0.25">
      <c r="A528" s="11" t="s">
        <v>1317</v>
      </c>
      <c r="B528" s="11" t="s">
        <v>1364</v>
      </c>
      <c r="C528" t="s">
        <v>624</v>
      </c>
      <c r="D528" t="s">
        <v>1365</v>
      </c>
      <c r="E528" s="371" t="s">
        <v>1390</v>
      </c>
      <c r="F528" s="370">
        <v>0</v>
      </c>
      <c r="G528">
        <v>0</v>
      </c>
      <c r="H528">
        <v>0</v>
      </c>
      <c r="I528" t="s">
        <v>1391</v>
      </c>
      <c r="J528" s="370">
        <v>0</v>
      </c>
      <c r="K528">
        <v>0</v>
      </c>
      <c r="L528">
        <v>0</v>
      </c>
      <c r="M528" t="s">
        <v>1391</v>
      </c>
      <c r="O528"/>
    </row>
    <row r="529" spans="1:15" s="11" customFormat="1" x14ac:dyDescent="0.25">
      <c r="A529" s="11" t="s">
        <v>1317</v>
      </c>
      <c r="B529" s="153" t="s">
        <v>163</v>
      </c>
      <c r="C529" t="s">
        <v>624</v>
      </c>
      <c r="D529" t="s">
        <v>1366</v>
      </c>
      <c r="E529" s="371" t="s">
        <v>163</v>
      </c>
      <c r="F529" s="370">
        <v>3.8000000000000003</v>
      </c>
      <c r="G529" t="s">
        <v>163</v>
      </c>
      <c r="H529">
        <v>0.6</v>
      </c>
      <c r="I529" t="s">
        <v>163</v>
      </c>
      <c r="J529" s="370">
        <v>3.8000000000000003</v>
      </c>
      <c r="K529">
        <v>0</v>
      </c>
      <c r="L529">
        <v>0.6</v>
      </c>
      <c r="M529" t="s">
        <v>163</v>
      </c>
      <c r="O529"/>
    </row>
    <row r="530" spans="1:15" s="11" customFormat="1" x14ac:dyDescent="0.25">
      <c r="A530" s="11" t="s">
        <v>1317</v>
      </c>
      <c r="B530" s="11" t="s">
        <v>1367</v>
      </c>
      <c r="C530" t="s">
        <v>624</v>
      </c>
      <c r="D530" t="s">
        <v>1368</v>
      </c>
      <c r="E530" s="371">
        <v>4.5</v>
      </c>
      <c r="F530" s="370" t="s">
        <v>691</v>
      </c>
      <c r="G530" t="s">
        <v>163</v>
      </c>
      <c r="H530" t="s">
        <v>691</v>
      </c>
      <c r="I530" t="s">
        <v>163</v>
      </c>
      <c r="J530" s="370" t="s">
        <v>691</v>
      </c>
      <c r="K530" t="e">
        <v>#N/A</v>
      </c>
      <c r="L530" t="s">
        <v>691</v>
      </c>
      <c r="M530" t="s">
        <v>163</v>
      </c>
      <c r="O530"/>
    </row>
    <row r="531" spans="1:15" s="11" customFormat="1" x14ac:dyDescent="0.25">
      <c r="A531" s="11" t="s">
        <v>638</v>
      </c>
      <c r="B531" s="11" t="s">
        <v>639</v>
      </c>
      <c r="C531" t="s">
        <v>543</v>
      </c>
      <c r="D531" t="s">
        <v>640</v>
      </c>
      <c r="E531" s="371" t="s">
        <v>1394</v>
      </c>
      <c r="F531" s="370">
        <v>0</v>
      </c>
      <c r="G531">
        <v>0</v>
      </c>
      <c r="H531">
        <v>0</v>
      </c>
      <c r="I531" t="s">
        <v>665</v>
      </c>
      <c r="J531" s="370">
        <v>0</v>
      </c>
      <c r="K531">
        <v>0</v>
      </c>
      <c r="L531">
        <v>0</v>
      </c>
      <c r="M531" t="s">
        <v>665</v>
      </c>
      <c r="O531"/>
    </row>
    <row r="532" spans="1:15" s="11" customFormat="1" x14ac:dyDescent="0.25">
      <c r="A532" s="11" t="s">
        <v>638</v>
      </c>
      <c r="B532" s="11" t="s">
        <v>641</v>
      </c>
      <c r="C532" t="s">
        <v>543</v>
      </c>
      <c r="D532" t="s">
        <v>642</v>
      </c>
      <c r="E532" s="371" t="s">
        <v>1395</v>
      </c>
      <c r="F532" s="370">
        <v>0</v>
      </c>
      <c r="G532">
        <v>0</v>
      </c>
      <c r="H532">
        <v>0</v>
      </c>
      <c r="I532" t="s">
        <v>713</v>
      </c>
      <c r="J532" s="370">
        <v>0</v>
      </c>
      <c r="K532">
        <v>0</v>
      </c>
      <c r="L532">
        <v>0</v>
      </c>
      <c r="M532" t="s">
        <v>713</v>
      </c>
      <c r="O532"/>
    </row>
    <row r="533" spans="1:15" s="11" customFormat="1" x14ac:dyDescent="0.25">
      <c r="A533" s="11" t="s">
        <v>638</v>
      </c>
      <c r="B533" s="11" t="s">
        <v>643</v>
      </c>
      <c r="C533" t="s">
        <v>543</v>
      </c>
      <c r="D533" t="s">
        <v>644</v>
      </c>
      <c r="E533" s="371" t="s">
        <v>1395</v>
      </c>
      <c r="F533" s="370">
        <v>0</v>
      </c>
      <c r="G533">
        <v>0</v>
      </c>
      <c r="H533">
        <v>0</v>
      </c>
      <c r="I533" t="s">
        <v>693</v>
      </c>
      <c r="J533" s="370">
        <v>0</v>
      </c>
      <c r="K533">
        <v>0</v>
      </c>
      <c r="L533">
        <v>0</v>
      </c>
      <c r="M533" t="s">
        <v>693</v>
      </c>
      <c r="O533"/>
    </row>
    <row r="534" spans="1:15" s="11" customFormat="1" x14ac:dyDescent="0.25">
      <c r="A534" s="11" t="s">
        <v>638</v>
      </c>
      <c r="B534" s="11" t="s">
        <v>645</v>
      </c>
      <c r="C534" t="s">
        <v>543</v>
      </c>
      <c r="D534" t="s">
        <v>646</v>
      </c>
      <c r="E534" s="371" t="s">
        <v>1396</v>
      </c>
      <c r="F534" s="370">
        <v>0</v>
      </c>
      <c r="G534">
        <v>0</v>
      </c>
      <c r="H534">
        <v>0</v>
      </c>
      <c r="I534" t="s">
        <v>647</v>
      </c>
      <c r="J534" s="370">
        <v>0</v>
      </c>
      <c r="K534">
        <v>0</v>
      </c>
      <c r="L534">
        <v>0</v>
      </c>
      <c r="M534" t="s">
        <v>647</v>
      </c>
      <c r="O534"/>
    </row>
    <row r="535" spans="1:15" s="11" customFormat="1" x14ac:dyDescent="0.25">
      <c r="A535" s="11" t="s">
        <v>638</v>
      </c>
      <c r="B535" s="11" t="s">
        <v>648</v>
      </c>
      <c r="C535" t="s">
        <v>543</v>
      </c>
      <c r="D535" t="s">
        <v>649</v>
      </c>
      <c r="E535" s="371" t="s">
        <v>1394</v>
      </c>
      <c r="F535" s="370">
        <v>0</v>
      </c>
      <c r="G535">
        <v>0</v>
      </c>
      <c r="H535">
        <v>0</v>
      </c>
      <c r="I535" t="s">
        <v>665</v>
      </c>
      <c r="J535" s="370">
        <v>0</v>
      </c>
      <c r="K535">
        <v>0</v>
      </c>
      <c r="L535">
        <v>0</v>
      </c>
      <c r="M535" t="s">
        <v>665</v>
      </c>
      <c r="O535"/>
    </row>
    <row r="536" spans="1:15" s="11" customFormat="1" x14ac:dyDescent="0.25">
      <c r="A536" s="11" t="s">
        <v>638</v>
      </c>
      <c r="B536" s="11" t="s">
        <v>650</v>
      </c>
      <c r="C536" t="s">
        <v>543</v>
      </c>
      <c r="D536" t="s">
        <v>651</v>
      </c>
      <c r="E536" s="371">
        <v>1</v>
      </c>
      <c r="F536" s="370">
        <v>1</v>
      </c>
      <c r="G536">
        <v>0</v>
      </c>
      <c r="H536">
        <v>0</v>
      </c>
      <c r="I536" t="s">
        <v>163</v>
      </c>
      <c r="J536" s="370">
        <v>1</v>
      </c>
      <c r="K536">
        <v>0</v>
      </c>
      <c r="L536">
        <v>0</v>
      </c>
      <c r="M536" t="s">
        <v>163</v>
      </c>
      <c r="O536"/>
    </row>
    <row r="537" spans="1:15" s="11" customFormat="1" x14ac:dyDescent="0.25">
      <c r="A537" s="11" t="s">
        <v>638</v>
      </c>
      <c r="B537" s="11" t="s">
        <v>652</v>
      </c>
      <c r="C537" t="s">
        <v>543</v>
      </c>
      <c r="D537" t="s">
        <v>653</v>
      </c>
      <c r="E537" s="371" t="s">
        <v>1395</v>
      </c>
      <c r="F537" s="370">
        <v>0</v>
      </c>
      <c r="G537">
        <v>0</v>
      </c>
      <c r="H537">
        <v>0</v>
      </c>
      <c r="I537" t="s">
        <v>713</v>
      </c>
      <c r="J537" s="370">
        <v>0</v>
      </c>
      <c r="K537">
        <v>0</v>
      </c>
      <c r="L537">
        <v>0</v>
      </c>
      <c r="M537" t="s">
        <v>713</v>
      </c>
      <c r="O537"/>
    </row>
    <row r="538" spans="1:15" s="11" customFormat="1" x14ac:dyDescent="0.25">
      <c r="A538" s="11" t="s">
        <v>638</v>
      </c>
      <c r="B538" s="11" t="s">
        <v>654</v>
      </c>
      <c r="C538" t="s">
        <v>543</v>
      </c>
      <c r="D538" t="s">
        <v>655</v>
      </c>
      <c r="E538" s="371" t="s">
        <v>1388</v>
      </c>
      <c r="F538" s="370">
        <v>0</v>
      </c>
      <c r="G538">
        <v>0</v>
      </c>
      <c r="H538">
        <v>0</v>
      </c>
      <c r="I538" t="s">
        <v>647</v>
      </c>
      <c r="J538" s="370">
        <v>0</v>
      </c>
      <c r="K538">
        <v>0</v>
      </c>
      <c r="L538">
        <v>0</v>
      </c>
      <c r="M538" t="s">
        <v>647</v>
      </c>
      <c r="O538"/>
    </row>
    <row r="539" spans="1:15" s="11" customFormat="1" x14ac:dyDescent="0.25">
      <c r="A539" s="11" t="s">
        <v>638</v>
      </c>
      <c r="B539" s="11" t="s">
        <v>656</v>
      </c>
      <c r="C539" t="s">
        <v>543</v>
      </c>
      <c r="D539" t="s">
        <v>657</v>
      </c>
      <c r="E539" s="371" t="s">
        <v>1394</v>
      </c>
      <c r="F539" s="370">
        <v>0</v>
      </c>
      <c r="G539">
        <v>0</v>
      </c>
      <c r="H539">
        <v>0</v>
      </c>
      <c r="I539" t="s">
        <v>665</v>
      </c>
      <c r="J539" s="370">
        <v>0</v>
      </c>
      <c r="K539">
        <v>0</v>
      </c>
      <c r="L539">
        <v>0</v>
      </c>
      <c r="M539" t="s">
        <v>665</v>
      </c>
      <c r="O539"/>
    </row>
    <row r="540" spans="1:15" s="11" customFormat="1" x14ac:dyDescent="0.25">
      <c r="A540" s="11" t="s">
        <v>638</v>
      </c>
      <c r="B540" s="11" t="s">
        <v>658</v>
      </c>
      <c r="C540" t="s">
        <v>543</v>
      </c>
      <c r="D540" t="s">
        <v>659</v>
      </c>
      <c r="E540" s="371" t="s">
        <v>1397</v>
      </c>
      <c r="F540" s="370">
        <v>0</v>
      </c>
      <c r="G540">
        <v>0</v>
      </c>
      <c r="H540">
        <v>0</v>
      </c>
      <c r="I540" t="s">
        <v>709</v>
      </c>
      <c r="J540" s="370">
        <v>0</v>
      </c>
      <c r="K540">
        <v>0</v>
      </c>
      <c r="L540">
        <v>0</v>
      </c>
      <c r="M540" t="s">
        <v>709</v>
      </c>
      <c r="O540"/>
    </row>
    <row r="541" spans="1:15" s="11" customFormat="1" x14ac:dyDescent="0.25">
      <c r="A541" s="11" t="s">
        <v>638</v>
      </c>
      <c r="B541" s="11" t="s">
        <v>660</v>
      </c>
      <c r="C541" t="s">
        <v>543</v>
      </c>
      <c r="D541" t="s">
        <v>661</v>
      </c>
      <c r="E541" s="371" t="s">
        <v>1398</v>
      </c>
      <c r="F541" s="370">
        <v>0</v>
      </c>
      <c r="G541">
        <v>0</v>
      </c>
      <c r="H541">
        <v>0</v>
      </c>
      <c r="I541" t="s">
        <v>709</v>
      </c>
      <c r="J541" s="370">
        <v>0</v>
      </c>
      <c r="K541">
        <v>0</v>
      </c>
      <c r="L541">
        <v>0</v>
      </c>
      <c r="M541" t="s">
        <v>709</v>
      </c>
      <c r="O541"/>
    </row>
    <row r="542" spans="1:15" s="11" customFormat="1" x14ac:dyDescent="0.25">
      <c r="A542" s="11" t="s">
        <v>638</v>
      </c>
      <c r="B542" s="11" t="s">
        <v>662</v>
      </c>
      <c r="C542" t="s">
        <v>543</v>
      </c>
      <c r="D542" t="s">
        <v>663</v>
      </c>
      <c r="E542" s="371" t="s">
        <v>1394</v>
      </c>
      <c r="F542" s="370">
        <v>0</v>
      </c>
      <c r="G542">
        <v>0</v>
      </c>
      <c r="H542">
        <v>0</v>
      </c>
      <c r="I542" t="s">
        <v>665</v>
      </c>
      <c r="J542" s="370">
        <v>0</v>
      </c>
      <c r="K542">
        <v>0</v>
      </c>
      <c r="L542">
        <v>0</v>
      </c>
      <c r="M542" t="s">
        <v>665</v>
      </c>
      <c r="O542"/>
    </row>
    <row r="543" spans="1:15" s="11" customFormat="1" x14ac:dyDescent="0.25">
      <c r="A543" s="11" t="s">
        <v>638</v>
      </c>
      <c r="B543" s="11" t="s">
        <v>664</v>
      </c>
      <c r="C543" t="s">
        <v>543</v>
      </c>
      <c r="D543" t="s">
        <v>665</v>
      </c>
      <c r="E543" s="371">
        <v>2.5</v>
      </c>
      <c r="F543" s="370">
        <v>3.5</v>
      </c>
      <c r="G543">
        <v>1</v>
      </c>
      <c r="H543">
        <v>1</v>
      </c>
      <c r="I543" t="s">
        <v>163</v>
      </c>
      <c r="J543" s="370">
        <v>3.5</v>
      </c>
      <c r="K543">
        <v>0</v>
      </c>
      <c r="L543">
        <v>1</v>
      </c>
      <c r="M543" t="s">
        <v>163</v>
      </c>
      <c r="O543"/>
    </row>
    <row r="544" spans="1:15" s="11" customFormat="1" x14ac:dyDescent="0.25">
      <c r="A544" s="11" t="s">
        <v>638</v>
      </c>
      <c r="B544" s="11" t="s">
        <v>666</v>
      </c>
      <c r="C544" t="s">
        <v>543</v>
      </c>
      <c r="D544" t="s">
        <v>667</v>
      </c>
      <c r="E544" s="371" t="s">
        <v>1394</v>
      </c>
      <c r="F544" s="370">
        <v>0</v>
      </c>
      <c r="G544">
        <v>0</v>
      </c>
      <c r="H544">
        <v>0</v>
      </c>
      <c r="I544" t="s">
        <v>665</v>
      </c>
      <c r="J544" s="370">
        <v>0</v>
      </c>
      <c r="K544">
        <v>0</v>
      </c>
      <c r="L544">
        <v>0</v>
      </c>
      <c r="M544" t="s">
        <v>665</v>
      </c>
      <c r="O544"/>
    </row>
    <row r="545" spans="1:15" s="11" customFormat="1" x14ac:dyDescent="0.25">
      <c r="A545" s="11" t="s">
        <v>638</v>
      </c>
      <c r="B545" s="11" t="s">
        <v>668</v>
      </c>
      <c r="C545" t="s">
        <v>543</v>
      </c>
      <c r="D545" t="s">
        <v>669</v>
      </c>
      <c r="E545" s="371" t="s">
        <v>1399</v>
      </c>
      <c r="F545" s="370">
        <v>0</v>
      </c>
      <c r="G545">
        <v>0</v>
      </c>
      <c r="H545">
        <v>0</v>
      </c>
      <c r="I545" t="s">
        <v>693</v>
      </c>
      <c r="J545" s="370">
        <v>0</v>
      </c>
      <c r="K545">
        <v>0</v>
      </c>
      <c r="L545">
        <v>0</v>
      </c>
      <c r="M545" t="s">
        <v>693</v>
      </c>
      <c r="O545"/>
    </row>
    <row r="546" spans="1:15" s="11" customFormat="1" x14ac:dyDescent="0.25">
      <c r="A546" s="11" t="s">
        <v>638</v>
      </c>
      <c r="B546" s="11" t="s">
        <v>670</v>
      </c>
      <c r="C546" t="s">
        <v>543</v>
      </c>
      <c r="D546" t="s">
        <v>671</v>
      </c>
      <c r="E546" s="371" t="s">
        <v>1398</v>
      </c>
      <c r="F546" s="370">
        <v>0</v>
      </c>
      <c r="G546">
        <v>0</v>
      </c>
      <c r="H546">
        <v>0</v>
      </c>
      <c r="I546" t="s">
        <v>709</v>
      </c>
      <c r="J546" s="370">
        <v>0</v>
      </c>
      <c r="K546">
        <v>0</v>
      </c>
      <c r="L546">
        <v>0</v>
      </c>
      <c r="M546" t="s">
        <v>709</v>
      </c>
      <c r="O546"/>
    </row>
    <row r="547" spans="1:15" s="11" customFormat="1" x14ac:dyDescent="0.25">
      <c r="A547" s="11" t="s">
        <v>638</v>
      </c>
      <c r="B547" s="11" t="s">
        <v>672</v>
      </c>
      <c r="C547" t="s">
        <v>543</v>
      </c>
      <c r="D547" t="s">
        <v>673</v>
      </c>
      <c r="E547" s="371" t="s">
        <v>1394</v>
      </c>
      <c r="F547" s="370">
        <v>0</v>
      </c>
      <c r="G547">
        <v>0</v>
      </c>
      <c r="H547">
        <v>0</v>
      </c>
      <c r="I547" t="s">
        <v>665</v>
      </c>
      <c r="J547" s="370">
        <v>0</v>
      </c>
      <c r="K547">
        <v>0</v>
      </c>
      <c r="L547">
        <v>0</v>
      </c>
      <c r="M547" t="s">
        <v>665</v>
      </c>
      <c r="O547"/>
    </row>
    <row r="548" spans="1:15" s="11" customFormat="1" x14ac:dyDescent="0.25">
      <c r="A548" s="11" t="s">
        <v>638</v>
      </c>
      <c r="B548" s="11" t="s">
        <v>675</v>
      </c>
      <c r="C548" t="s">
        <v>543</v>
      </c>
      <c r="D548" t="s">
        <v>676</v>
      </c>
      <c r="E548" s="371" t="s">
        <v>1395</v>
      </c>
      <c r="F548" s="370">
        <v>0</v>
      </c>
      <c r="G548">
        <v>0</v>
      </c>
      <c r="H548">
        <v>0</v>
      </c>
      <c r="I548" t="s">
        <v>713</v>
      </c>
      <c r="J548" s="370">
        <v>0</v>
      </c>
      <c r="K548">
        <v>0</v>
      </c>
      <c r="L548">
        <v>0</v>
      </c>
      <c r="M548" t="s">
        <v>713</v>
      </c>
      <c r="O548"/>
    </row>
    <row r="549" spans="1:15" s="11" customFormat="1" x14ac:dyDescent="0.25">
      <c r="A549" s="11" t="s">
        <v>638</v>
      </c>
      <c r="B549" s="11" t="s">
        <v>677</v>
      </c>
      <c r="C549" t="s">
        <v>543</v>
      </c>
      <c r="D549" t="s">
        <v>678</v>
      </c>
      <c r="E549" s="371" t="s">
        <v>1396</v>
      </c>
      <c r="F549" s="370">
        <v>0</v>
      </c>
      <c r="G549">
        <v>0</v>
      </c>
      <c r="H549">
        <v>0</v>
      </c>
      <c r="I549" t="s">
        <v>647</v>
      </c>
      <c r="J549" s="370">
        <v>0</v>
      </c>
      <c r="K549">
        <v>0</v>
      </c>
      <c r="L549">
        <v>0</v>
      </c>
      <c r="M549" t="s">
        <v>647</v>
      </c>
      <c r="O549"/>
    </row>
    <row r="550" spans="1:15" s="11" customFormat="1" x14ac:dyDescent="0.25">
      <c r="A550" s="11" t="s">
        <v>638</v>
      </c>
      <c r="B550" s="153" t="s">
        <v>163</v>
      </c>
      <c r="C550" t="s">
        <v>543</v>
      </c>
      <c r="D550" t="s">
        <v>679</v>
      </c>
      <c r="E550" s="371" t="s">
        <v>163</v>
      </c>
      <c r="F550" s="370" t="s">
        <v>691</v>
      </c>
      <c r="G550" t="s">
        <v>163</v>
      </c>
      <c r="H550" t="s">
        <v>691</v>
      </c>
      <c r="I550" t="s">
        <v>163</v>
      </c>
      <c r="J550" s="370" t="s">
        <v>691</v>
      </c>
      <c r="K550" t="e">
        <v>#N/A</v>
      </c>
      <c r="L550" t="s">
        <v>691</v>
      </c>
      <c r="M550" t="s">
        <v>163</v>
      </c>
      <c r="O550"/>
    </row>
    <row r="551" spans="1:15" s="11" customFormat="1" x14ac:dyDescent="0.25">
      <c r="A551" s="11" t="s">
        <v>638</v>
      </c>
      <c r="B551" s="11" t="s">
        <v>680</v>
      </c>
      <c r="C551" t="s">
        <v>543</v>
      </c>
      <c r="D551" t="s">
        <v>681</v>
      </c>
      <c r="E551" s="371" t="s">
        <v>1394</v>
      </c>
      <c r="F551" s="370">
        <v>0</v>
      </c>
      <c r="G551">
        <v>0</v>
      </c>
      <c r="H551">
        <v>0</v>
      </c>
      <c r="I551" t="s">
        <v>665</v>
      </c>
      <c r="J551" s="370">
        <v>0</v>
      </c>
      <c r="K551">
        <v>0</v>
      </c>
      <c r="L551">
        <v>0</v>
      </c>
      <c r="M551" t="s">
        <v>665</v>
      </c>
      <c r="O551"/>
    </row>
    <row r="552" spans="1:15" s="11" customFormat="1" x14ac:dyDescent="0.25">
      <c r="A552" s="11" t="s">
        <v>638</v>
      </c>
      <c r="B552" s="11" t="s">
        <v>682</v>
      </c>
      <c r="C552" t="s">
        <v>543</v>
      </c>
      <c r="D552" t="s">
        <v>683</v>
      </c>
      <c r="E552" s="371" t="s">
        <v>1396</v>
      </c>
      <c r="F552" s="370">
        <v>0</v>
      </c>
      <c r="G552">
        <v>0</v>
      </c>
      <c r="H552">
        <v>0</v>
      </c>
      <c r="I552" t="s">
        <v>647</v>
      </c>
      <c r="J552" s="370">
        <v>0</v>
      </c>
      <c r="K552">
        <v>0</v>
      </c>
      <c r="L552">
        <v>0</v>
      </c>
      <c r="M552" t="s">
        <v>647</v>
      </c>
      <c r="O552"/>
    </row>
    <row r="553" spans="1:15" s="11" customFormat="1" x14ac:dyDescent="0.25">
      <c r="A553" s="11" t="s">
        <v>638</v>
      </c>
      <c r="B553" s="11" t="s">
        <v>684</v>
      </c>
      <c r="C553" t="s">
        <v>543</v>
      </c>
      <c r="D553" t="s">
        <v>685</v>
      </c>
      <c r="E553" s="371" t="s">
        <v>1398</v>
      </c>
      <c r="F553" s="370">
        <v>0</v>
      </c>
      <c r="G553">
        <v>0</v>
      </c>
      <c r="H553">
        <v>0</v>
      </c>
      <c r="I553" t="s">
        <v>709</v>
      </c>
      <c r="J553" s="370">
        <v>0</v>
      </c>
      <c r="K553">
        <v>0</v>
      </c>
      <c r="L553">
        <v>0</v>
      </c>
      <c r="M553" t="s">
        <v>709</v>
      </c>
      <c r="O553"/>
    </row>
    <row r="554" spans="1:15" s="11" customFormat="1" x14ac:dyDescent="0.25">
      <c r="A554" s="11" t="s">
        <v>638</v>
      </c>
      <c r="B554" s="11" t="s">
        <v>686</v>
      </c>
      <c r="C554" t="s">
        <v>543</v>
      </c>
      <c r="D554" t="s">
        <v>687</v>
      </c>
      <c r="E554" s="371">
        <v>1</v>
      </c>
      <c r="F554" s="370">
        <v>1</v>
      </c>
      <c r="G554">
        <v>0</v>
      </c>
      <c r="H554">
        <v>0</v>
      </c>
      <c r="I554" t="s">
        <v>163</v>
      </c>
      <c r="J554" s="370">
        <v>1</v>
      </c>
      <c r="K554">
        <v>0</v>
      </c>
      <c r="L554">
        <v>0</v>
      </c>
      <c r="M554" t="s">
        <v>163</v>
      </c>
      <c r="O554"/>
    </row>
    <row r="555" spans="1:15" s="11" customFormat="1" x14ac:dyDescent="0.25">
      <c r="A555" s="11" t="s">
        <v>638</v>
      </c>
      <c r="B555" s="11" t="s">
        <v>688</v>
      </c>
      <c r="C555" t="s">
        <v>543</v>
      </c>
      <c r="D555" t="s">
        <v>647</v>
      </c>
      <c r="E555" s="371">
        <v>2.2999999999999998</v>
      </c>
      <c r="F555" s="370">
        <v>4.9000000000000004</v>
      </c>
      <c r="G555">
        <v>2.6000000000000005</v>
      </c>
      <c r="H555">
        <v>1.7999999999999998</v>
      </c>
      <c r="I555" t="s">
        <v>163</v>
      </c>
      <c r="J555" s="370">
        <v>4.9000000000000004</v>
      </c>
      <c r="K555">
        <v>0</v>
      </c>
      <c r="L555">
        <v>1.7999999999999998</v>
      </c>
      <c r="M555" t="s">
        <v>163</v>
      </c>
      <c r="O555"/>
    </row>
    <row r="556" spans="1:15" s="11" customFormat="1" x14ac:dyDescent="0.25">
      <c r="A556" s="11" t="s">
        <v>638</v>
      </c>
      <c r="B556" s="11" t="s">
        <v>689</v>
      </c>
      <c r="C556" t="s">
        <v>543</v>
      </c>
      <c r="D556" t="s">
        <v>690</v>
      </c>
      <c r="E556" s="371">
        <v>0</v>
      </c>
      <c r="F556" s="370">
        <v>0</v>
      </c>
      <c r="G556">
        <v>0</v>
      </c>
      <c r="H556">
        <v>0</v>
      </c>
      <c r="I556" t="s">
        <v>1388</v>
      </c>
      <c r="J556" s="370">
        <v>0</v>
      </c>
      <c r="K556">
        <v>0</v>
      </c>
      <c r="L556">
        <v>0</v>
      </c>
      <c r="M556" t="s">
        <v>1388</v>
      </c>
      <c r="O556"/>
    </row>
    <row r="557" spans="1:15" s="11" customFormat="1" x14ac:dyDescent="0.25">
      <c r="A557" s="11" t="s">
        <v>638</v>
      </c>
      <c r="B557" s="11" t="s">
        <v>692</v>
      </c>
      <c r="C557" t="s">
        <v>543</v>
      </c>
      <c r="D557" t="s">
        <v>693</v>
      </c>
      <c r="E557" s="371">
        <v>7</v>
      </c>
      <c r="F557" s="370">
        <v>10</v>
      </c>
      <c r="G557">
        <v>3</v>
      </c>
      <c r="H557">
        <v>2</v>
      </c>
      <c r="I557" t="s">
        <v>163</v>
      </c>
      <c r="J557" s="370">
        <v>9</v>
      </c>
      <c r="K557">
        <v>-1</v>
      </c>
      <c r="L557">
        <v>1</v>
      </c>
      <c r="M557" t="s">
        <v>163</v>
      </c>
      <c r="O557"/>
    </row>
    <row r="558" spans="1:15" s="11" customFormat="1" x14ac:dyDescent="0.25">
      <c r="A558" s="11" t="s">
        <v>638</v>
      </c>
      <c r="B558" s="11" t="s">
        <v>694</v>
      </c>
      <c r="C558" t="s">
        <v>543</v>
      </c>
      <c r="D558" t="s">
        <v>695</v>
      </c>
      <c r="E558" s="371" t="s">
        <v>1395</v>
      </c>
      <c r="F558" s="370">
        <v>0</v>
      </c>
      <c r="G558">
        <v>0</v>
      </c>
      <c r="H558">
        <v>0</v>
      </c>
      <c r="I558" t="s">
        <v>713</v>
      </c>
      <c r="J558" s="370">
        <v>0</v>
      </c>
      <c r="K558">
        <v>0</v>
      </c>
      <c r="L558">
        <v>0</v>
      </c>
      <c r="M558" t="s">
        <v>713</v>
      </c>
      <c r="O558"/>
    </row>
    <row r="559" spans="1:15" s="11" customFormat="1" x14ac:dyDescent="0.25">
      <c r="A559" s="11" t="s">
        <v>638</v>
      </c>
      <c r="B559" s="11" t="s">
        <v>696</v>
      </c>
      <c r="C559" t="s">
        <v>543</v>
      </c>
      <c r="D559" t="s">
        <v>697</v>
      </c>
      <c r="E559" s="371" t="s">
        <v>1396</v>
      </c>
      <c r="F559" s="370">
        <v>0</v>
      </c>
      <c r="G559">
        <v>0</v>
      </c>
      <c r="H559">
        <v>0</v>
      </c>
      <c r="I559" t="s">
        <v>647</v>
      </c>
      <c r="J559" s="370">
        <v>0</v>
      </c>
      <c r="K559">
        <v>0</v>
      </c>
      <c r="L559">
        <v>0</v>
      </c>
      <c r="M559" t="s">
        <v>647</v>
      </c>
      <c r="O559"/>
    </row>
    <row r="560" spans="1:15" s="11" customFormat="1" x14ac:dyDescent="0.25">
      <c r="A560" s="11" t="s">
        <v>638</v>
      </c>
      <c r="B560" s="11" t="s">
        <v>698</v>
      </c>
      <c r="C560" t="s">
        <v>543</v>
      </c>
      <c r="D560" t="s">
        <v>699</v>
      </c>
      <c r="E560" s="371" t="s">
        <v>1395</v>
      </c>
      <c r="F560" s="370">
        <v>0</v>
      </c>
      <c r="G560">
        <v>0</v>
      </c>
      <c r="H560">
        <v>0</v>
      </c>
      <c r="I560" t="s">
        <v>693</v>
      </c>
      <c r="J560" s="370">
        <v>0</v>
      </c>
      <c r="K560">
        <v>0</v>
      </c>
      <c r="L560">
        <v>0</v>
      </c>
      <c r="M560" t="s">
        <v>693</v>
      </c>
      <c r="O560"/>
    </row>
    <row r="561" spans="1:15" s="11" customFormat="1" x14ac:dyDescent="0.25">
      <c r="A561" s="11" t="s">
        <v>638</v>
      </c>
      <c r="B561" s="11" t="s">
        <v>700</v>
      </c>
      <c r="C561" t="s">
        <v>543</v>
      </c>
      <c r="D561" t="s">
        <v>701</v>
      </c>
      <c r="E561" s="371" t="s">
        <v>1394</v>
      </c>
      <c r="F561" s="370">
        <v>0</v>
      </c>
      <c r="G561">
        <v>0</v>
      </c>
      <c r="H561">
        <v>0</v>
      </c>
      <c r="I561" t="s">
        <v>665</v>
      </c>
      <c r="J561" s="370">
        <v>0</v>
      </c>
      <c r="K561">
        <v>0</v>
      </c>
      <c r="L561">
        <v>0</v>
      </c>
      <c r="M561" t="s">
        <v>665</v>
      </c>
      <c r="O561"/>
    </row>
    <row r="562" spans="1:15" s="11" customFormat="1" x14ac:dyDescent="0.25">
      <c r="A562" s="11" t="s">
        <v>638</v>
      </c>
      <c r="B562" s="11" t="s">
        <v>702</v>
      </c>
      <c r="C562" t="s">
        <v>543</v>
      </c>
      <c r="D562" t="s">
        <v>703</v>
      </c>
      <c r="E562" s="371" t="s">
        <v>1400</v>
      </c>
      <c r="F562" s="370">
        <v>0</v>
      </c>
      <c r="G562">
        <v>0</v>
      </c>
      <c r="H562">
        <v>0</v>
      </c>
      <c r="I562" t="s">
        <v>679</v>
      </c>
      <c r="J562" s="370">
        <v>0</v>
      </c>
      <c r="K562">
        <v>0</v>
      </c>
      <c r="L562">
        <v>0</v>
      </c>
      <c r="M562" t="s">
        <v>679</v>
      </c>
      <c r="O562"/>
    </row>
    <row r="563" spans="1:15" s="11" customFormat="1" x14ac:dyDescent="0.25">
      <c r="A563" s="11" t="s">
        <v>638</v>
      </c>
      <c r="B563" s="11" t="s">
        <v>704</v>
      </c>
      <c r="C563" t="s">
        <v>543</v>
      </c>
      <c r="D563" t="s">
        <v>705</v>
      </c>
      <c r="E563" s="371" t="s">
        <v>1396</v>
      </c>
      <c r="F563" s="370">
        <v>0</v>
      </c>
      <c r="G563">
        <v>0</v>
      </c>
      <c r="H563">
        <v>0</v>
      </c>
      <c r="I563" t="s">
        <v>647</v>
      </c>
      <c r="J563" s="370">
        <v>0</v>
      </c>
      <c r="K563">
        <v>0</v>
      </c>
      <c r="L563">
        <v>0</v>
      </c>
      <c r="M563" t="s">
        <v>647</v>
      </c>
      <c r="O563"/>
    </row>
    <row r="564" spans="1:15" s="11" customFormat="1" x14ac:dyDescent="0.25">
      <c r="A564" s="11" t="s">
        <v>638</v>
      </c>
      <c r="B564" s="11" t="s">
        <v>706</v>
      </c>
      <c r="C564" t="s">
        <v>543</v>
      </c>
      <c r="D564" t="s">
        <v>707</v>
      </c>
      <c r="E564" s="371" t="s">
        <v>1398</v>
      </c>
      <c r="F564" s="370">
        <v>0</v>
      </c>
      <c r="G564">
        <v>0</v>
      </c>
      <c r="H564">
        <v>0</v>
      </c>
      <c r="I564" t="s">
        <v>709</v>
      </c>
      <c r="J564" s="370">
        <v>0</v>
      </c>
      <c r="K564">
        <v>0</v>
      </c>
      <c r="L564">
        <v>0</v>
      </c>
      <c r="M564" t="s">
        <v>709</v>
      </c>
      <c r="O564"/>
    </row>
    <row r="565" spans="1:15" s="11" customFormat="1" x14ac:dyDescent="0.25">
      <c r="A565" s="11" t="s">
        <v>638</v>
      </c>
      <c r="B565" s="11" t="s">
        <v>708</v>
      </c>
      <c r="C565" t="s">
        <v>543</v>
      </c>
      <c r="D565" t="s">
        <v>709</v>
      </c>
      <c r="E565" s="371">
        <v>3.75</v>
      </c>
      <c r="F565" s="370">
        <v>5</v>
      </c>
      <c r="G565">
        <v>1.25</v>
      </c>
      <c r="H565">
        <v>1</v>
      </c>
      <c r="I565" t="s">
        <v>163</v>
      </c>
      <c r="J565" s="370">
        <v>5</v>
      </c>
      <c r="K565">
        <v>0</v>
      </c>
      <c r="L565">
        <v>1</v>
      </c>
      <c r="M565" t="s">
        <v>163</v>
      </c>
      <c r="O565"/>
    </row>
    <row r="566" spans="1:15" s="11" customFormat="1" x14ac:dyDescent="0.25">
      <c r="A566" s="11" t="s">
        <v>638</v>
      </c>
      <c r="B566" s="11" t="s">
        <v>710</v>
      </c>
      <c r="C566" t="s">
        <v>543</v>
      </c>
      <c r="D566" t="s">
        <v>711</v>
      </c>
      <c r="E566" s="371">
        <v>1</v>
      </c>
      <c r="F566" s="370">
        <v>1</v>
      </c>
      <c r="G566">
        <v>0</v>
      </c>
      <c r="H566">
        <v>0.2</v>
      </c>
      <c r="I566" t="s">
        <v>163</v>
      </c>
      <c r="J566" s="370">
        <v>1</v>
      </c>
      <c r="K566">
        <v>0</v>
      </c>
      <c r="L566">
        <v>0.2</v>
      </c>
      <c r="M566" t="s">
        <v>163</v>
      </c>
      <c r="O566"/>
    </row>
    <row r="567" spans="1:15" s="11" customFormat="1" x14ac:dyDescent="0.25">
      <c r="A567" s="11" t="s">
        <v>638</v>
      </c>
      <c r="B567" s="11" t="s">
        <v>712</v>
      </c>
      <c r="C567" t="s">
        <v>543</v>
      </c>
      <c r="D567" t="s">
        <v>713</v>
      </c>
      <c r="E567" s="371">
        <v>3</v>
      </c>
      <c r="F567" s="370">
        <v>4</v>
      </c>
      <c r="G567">
        <v>1</v>
      </c>
      <c r="H567">
        <v>2</v>
      </c>
      <c r="I567" t="s">
        <v>163</v>
      </c>
      <c r="J567" s="370">
        <v>4</v>
      </c>
      <c r="K567">
        <v>0</v>
      </c>
      <c r="L567">
        <v>2</v>
      </c>
      <c r="M567" t="s">
        <v>163</v>
      </c>
      <c r="O567"/>
    </row>
    <row r="568" spans="1:15" s="11" customFormat="1" x14ac:dyDescent="0.25">
      <c r="A568" s="11" t="s">
        <v>638</v>
      </c>
      <c r="B568" s="11" t="s">
        <v>714</v>
      </c>
      <c r="C568" t="s">
        <v>543</v>
      </c>
      <c r="D568" t="s">
        <v>715</v>
      </c>
      <c r="E568" s="371" t="s">
        <v>1396</v>
      </c>
      <c r="F568" s="370">
        <v>0</v>
      </c>
      <c r="G568">
        <v>0</v>
      </c>
      <c r="H568">
        <v>0</v>
      </c>
      <c r="I568" t="s">
        <v>647</v>
      </c>
      <c r="J568" s="370">
        <v>0</v>
      </c>
      <c r="K568">
        <v>0</v>
      </c>
      <c r="L568">
        <v>0</v>
      </c>
      <c r="M568" t="s">
        <v>647</v>
      </c>
      <c r="O568"/>
    </row>
    <row r="569" spans="1:15" s="11" customFormat="1" x14ac:dyDescent="0.25">
      <c r="A569" s="11" t="s">
        <v>638</v>
      </c>
      <c r="B569" s="11" t="s">
        <v>716</v>
      </c>
      <c r="C569" t="s">
        <v>543</v>
      </c>
      <c r="D569" t="s">
        <v>717</v>
      </c>
      <c r="E569" s="371">
        <v>2.9</v>
      </c>
      <c r="F569" s="370">
        <v>2.6</v>
      </c>
      <c r="G569">
        <v>-0.29999999999999982</v>
      </c>
      <c r="H569">
        <v>0.6</v>
      </c>
      <c r="I569" t="s">
        <v>163</v>
      </c>
      <c r="J569" s="370">
        <v>2.6</v>
      </c>
      <c r="K569">
        <v>0</v>
      </c>
      <c r="L569">
        <v>0.6</v>
      </c>
      <c r="M569" t="s">
        <v>163</v>
      </c>
      <c r="O569"/>
    </row>
    <row r="570" spans="1:15" s="11" customFormat="1" x14ac:dyDescent="0.25">
      <c r="A570" s="11" t="s">
        <v>638</v>
      </c>
      <c r="B570" s="11" t="s">
        <v>718</v>
      </c>
      <c r="C570" t="s">
        <v>543</v>
      </c>
      <c r="D570" t="s">
        <v>719</v>
      </c>
      <c r="E570" s="371" t="s">
        <v>1395</v>
      </c>
      <c r="F570" s="370">
        <v>0</v>
      </c>
      <c r="G570">
        <v>0</v>
      </c>
      <c r="H570">
        <v>0</v>
      </c>
      <c r="I570" t="s">
        <v>713</v>
      </c>
      <c r="J570" s="370">
        <v>0</v>
      </c>
      <c r="K570">
        <v>0</v>
      </c>
      <c r="L570">
        <v>0</v>
      </c>
      <c r="M570" t="s">
        <v>713</v>
      </c>
      <c r="O570"/>
    </row>
    <row r="571" spans="1:15" s="11" customFormat="1" x14ac:dyDescent="0.25">
      <c r="A571" s="11" t="s">
        <v>638</v>
      </c>
      <c r="B571" s="11" t="s">
        <v>720</v>
      </c>
      <c r="C571" t="s">
        <v>543</v>
      </c>
      <c r="D571" t="s">
        <v>721</v>
      </c>
      <c r="E571" s="371" t="s">
        <v>1396</v>
      </c>
      <c r="F571" s="370">
        <v>0</v>
      </c>
      <c r="G571">
        <v>0</v>
      </c>
      <c r="H571">
        <v>0</v>
      </c>
      <c r="I571" t="s">
        <v>647</v>
      </c>
      <c r="J571" s="370">
        <v>0</v>
      </c>
      <c r="K571">
        <v>0</v>
      </c>
      <c r="L571">
        <v>0</v>
      </c>
      <c r="M571" t="s">
        <v>647</v>
      </c>
      <c r="O571"/>
    </row>
    <row r="572" spans="1:15" s="11" customFormat="1" x14ac:dyDescent="0.25">
      <c r="A572" s="11" t="s">
        <v>638</v>
      </c>
      <c r="B572" s="11" t="s">
        <v>722</v>
      </c>
      <c r="C572" t="s">
        <v>543</v>
      </c>
      <c r="D572" t="s">
        <v>723</v>
      </c>
      <c r="E572" s="371" t="s">
        <v>1394</v>
      </c>
      <c r="F572" s="370">
        <v>0</v>
      </c>
      <c r="G572">
        <v>0</v>
      </c>
      <c r="H572">
        <v>0</v>
      </c>
      <c r="I572" t="s">
        <v>665</v>
      </c>
      <c r="J572" s="370">
        <v>0</v>
      </c>
      <c r="K572">
        <v>0</v>
      </c>
      <c r="L572">
        <v>0</v>
      </c>
      <c r="M572" t="s">
        <v>665</v>
      </c>
      <c r="O572"/>
    </row>
    <row r="573" spans="1:15" s="11" customFormat="1" x14ac:dyDescent="0.25">
      <c r="A573" s="11" t="s">
        <v>638</v>
      </c>
      <c r="B573" s="11" t="s">
        <v>724</v>
      </c>
      <c r="C573" t="s">
        <v>543</v>
      </c>
      <c r="D573" t="s">
        <v>725</v>
      </c>
      <c r="E573" s="371" t="s">
        <v>1399</v>
      </c>
      <c r="F573" s="370">
        <v>0</v>
      </c>
      <c r="G573">
        <v>0</v>
      </c>
      <c r="H573">
        <v>0</v>
      </c>
      <c r="I573" t="s">
        <v>693</v>
      </c>
      <c r="J573" s="370">
        <v>0</v>
      </c>
      <c r="K573">
        <v>0</v>
      </c>
      <c r="L573">
        <v>0</v>
      </c>
      <c r="M573" t="s">
        <v>693</v>
      </c>
      <c r="O573"/>
    </row>
    <row r="574" spans="1:15" s="11" customFormat="1" x14ac:dyDescent="0.25">
      <c r="A574" s="11" t="s">
        <v>638</v>
      </c>
      <c r="B574" s="11" t="s">
        <v>726</v>
      </c>
      <c r="C574" t="s">
        <v>543</v>
      </c>
      <c r="D574" t="s">
        <v>727</v>
      </c>
      <c r="E574" s="371" t="s">
        <v>1400</v>
      </c>
      <c r="F574" s="370">
        <v>0</v>
      </c>
      <c r="G574">
        <v>0</v>
      </c>
      <c r="H574">
        <v>0</v>
      </c>
      <c r="I574" t="s">
        <v>679</v>
      </c>
      <c r="J574" s="370">
        <v>0</v>
      </c>
      <c r="K574">
        <v>0</v>
      </c>
      <c r="L574">
        <v>0</v>
      </c>
      <c r="M574" t="s">
        <v>679</v>
      </c>
      <c r="O574"/>
    </row>
    <row r="575" spans="1:15" s="11" customFormat="1" x14ac:dyDescent="0.25">
      <c r="A575" s="11" t="s">
        <v>638</v>
      </c>
      <c r="B575" s="11" t="s">
        <v>728</v>
      </c>
      <c r="C575" t="s">
        <v>543</v>
      </c>
      <c r="D575" t="s">
        <v>729</v>
      </c>
      <c r="E575" s="371" t="s">
        <v>1398</v>
      </c>
      <c r="F575" s="370">
        <v>0</v>
      </c>
      <c r="G575">
        <v>0</v>
      </c>
      <c r="H575">
        <v>0</v>
      </c>
      <c r="I575" t="s">
        <v>709</v>
      </c>
      <c r="J575" s="370">
        <v>0</v>
      </c>
      <c r="K575">
        <v>0</v>
      </c>
      <c r="L575">
        <v>0</v>
      </c>
      <c r="M575" t="s">
        <v>709</v>
      </c>
      <c r="O575"/>
    </row>
    <row r="576" spans="1:15" s="11" customFormat="1" x14ac:dyDescent="0.25">
      <c r="A576" s="11" t="s">
        <v>638</v>
      </c>
      <c r="B576" s="11" t="s">
        <v>730</v>
      </c>
      <c r="C576" t="s">
        <v>543</v>
      </c>
      <c r="D576" t="s">
        <v>731</v>
      </c>
      <c r="E576" s="371" t="s">
        <v>1398</v>
      </c>
      <c r="F576" s="370">
        <v>0</v>
      </c>
      <c r="G576">
        <v>0</v>
      </c>
      <c r="H576">
        <v>0</v>
      </c>
      <c r="I576" t="s">
        <v>709</v>
      </c>
      <c r="J576" s="370">
        <v>0</v>
      </c>
      <c r="K576">
        <v>0</v>
      </c>
      <c r="L576">
        <v>0</v>
      </c>
      <c r="M576" t="s">
        <v>709</v>
      </c>
      <c r="O576"/>
    </row>
    <row r="577" spans="1:15" s="11" customFormat="1" x14ac:dyDescent="0.25">
      <c r="A577" s="11" t="s">
        <v>638</v>
      </c>
      <c r="B577" s="11" t="s">
        <v>732</v>
      </c>
      <c r="C577" t="s">
        <v>543</v>
      </c>
      <c r="D577" t="s">
        <v>733</v>
      </c>
      <c r="E577" s="371" t="s">
        <v>1399</v>
      </c>
      <c r="F577" s="370">
        <v>0</v>
      </c>
      <c r="G577">
        <v>0</v>
      </c>
      <c r="H577">
        <v>0</v>
      </c>
      <c r="I577" t="s">
        <v>693</v>
      </c>
      <c r="J577" s="370">
        <v>0</v>
      </c>
      <c r="K577">
        <v>0</v>
      </c>
      <c r="L577">
        <v>0</v>
      </c>
      <c r="M577" t="s">
        <v>693</v>
      </c>
      <c r="O577"/>
    </row>
    <row r="578" spans="1:15" s="11" customFormat="1" x14ac:dyDescent="0.25">
      <c r="A578" s="11" t="s">
        <v>1247</v>
      </c>
      <c r="B578" s="11" t="s">
        <v>1248</v>
      </c>
      <c r="C578" t="s">
        <v>544</v>
      </c>
      <c r="D578" t="s">
        <v>1249</v>
      </c>
      <c r="E578" s="371">
        <v>1</v>
      </c>
      <c r="F578" s="370">
        <v>1</v>
      </c>
      <c r="G578">
        <v>0</v>
      </c>
      <c r="H578">
        <v>0</v>
      </c>
      <c r="I578" t="s">
        <v>163</v>
      </c>
      <c r="J578" s="370">
        <v>1</v>
      </c>
      <c r="K578">
        <v>0</v>
      </c>
      <c r="L578">
        <v>0</v>
      </c>
      <c r="M578" t="s">
        <v>163</v>
      </c>
      <c r="O578"/>
    </row>
    <row r="579" spans="1:15" s="11" customFormat="1" x14ac:dyDescent="0.25">
      <c r="A579" s="11" t="s">
        <v>1247</v>
      </c>
      <c r="B579" s="11" t="s">
        <v>1250</v>
      </c>
      <c r="C579" t="s">
        <v>544</v>
      </c>
      <c r="D579" t="s">
        <v>1251</v>
      </c>
      <c r="E579" s="371" t="s">
        <v>1401</v>
      </c>
      <c r="F579" s="370">
        <v>0</v>
      </c>
      <c r="G579">
        <v>0</v>
      </c>
      <c r="H579">
        <v>0</v>
      </c>
      <c r="I579" t="s">
        <v>1312</v>
      </c>
      <c r="J579" s="370">
        <v>0</v>
      </c>
      <c r="K579">
        <v>0</v>
      </c>
      <c r="L579">
        <v>0</v>
      </c>
      <c r="M579" t="s">
        <v>1312</v>
      </c>
      <c r="O579"/>
    </row>
    <row r="580" spans="1:15" s="11" customFormat="1" x14ac:dyDescent="0.25">
      <c r="A580" s="11" t="s">
        <v>1247</v>
      </c>
      <c r="B580" s="11" t="s">
        <v>1252</v>
      </c>
      <c r="C580" t="s">
        <v>544</v>
      </c>
      <c r="D580" t="s">
        <v>1253</v>
      </c>
      <c r="E580" s="371" t="s">
        <v>1402</v>
      </c>
      <c r="F580" s="370">
        <v>0</v>
      </c>
      <c r="G580">
        <v>0</v>
      </c>
      <c r="H580">
        <v>0</v>
      </c>
      <c r="I580" t="s">
        <v>1289</v>
      </c>
      <c r="J580" s="370">
        <v>0</v>
      </c>
      <c r="K580">
        <v>0</v>
      </c>
      <c r="L580">
        <v>0</v>
      </c>
      <c r="M580" t="s">
        <v>1289</v>
      </c>
      <c r="O580"/>
    </row>
    <row r="581" spans="1:15" s="11" customFormat="1" x14ac:dyDescent="0.25">
      <c r="A581" s="11" t="s">
        <v>1247</v>
      </c>
      <c r="B581" s="11" t="s">
        <v>1254</v>
      </c>
      <c r="C581" t="s">
        <v>544</v>
      </c>
      <c r="D581" t="s">
        <v>1255</v>
      </c>
      <c r="E581" s="371">
        <v>0.5</v>
      </c>
      <c r="F581" s="370">
        <v>1</v>
      </c>
      <c r="G581">
        <v>0.5</v>
      </c>
      <c r="H581">
        <v>0.5</v>
      </c>
      <c r="I581" t="s">
        <v>163</v>
      </c>
      <c r="J581" s="370">
        <v>1</v>
      </c>
      <c r="K581">
        <v>0</v>
      </c>
      <c r="L581">
        <v>0.5</v>
      </c>
      <c r="M581" t="s">
        <v>163</v>
      </c>
      <c r="O581"/>
    </row>
    <row r="582" spans="1:15" s="11" customFormat="1" x14ac:dyDescent="0.25">
      <c r="A582" s="11" t="s">
        <v>1247</v>
      </c>
      <c r="B582" s="11" t="s">
        <v>1256</v>
      </c>
      <c r="C582" t="s">
        <v>544</v>
      </c>
      <c r="D582" t="s">
        <v>1257</v>
      </c>
      <c r="E582" s="371">
        <v>1</v>
      </c>
      <c r="F582" s="370">
        <v>1.5</v>
      </c>
      <c r="G582">
        <v>0.5</v>
      </c>
      <c r="H582">
        <v>1</v>
      </c>
      <c r="I582" t="s">
        <v>163</v>
      </c>
      <c r="J582" s="370">
        <v>1.5</v>
      </c>
      <c r="K582">
        <v>0</v>
      </c>
      <c r="L582">
        <v>1</v>
      </c>
      <c r="M582" t="s">
        <v>163</v>
      </c>
      <c r="O582"/>
    </row>
    <row r="583" spans="1:15" s="11" customFormat="1" x14ac:dyDescent="0.25">
      <c r="A583" s="11" t="s">
        <v>1247</v>
      </c>
      <c r="B583" s="11" t="s">
        <v>1258</v>
      </c>
      <c r="C583" t="s">
        <v>544</v>
      </c>
      <c r="D583" t="s">
        <v>1259</v>
      </c>
      <c r="E583" s="371" t="s">
        <v>1402</v>
      </c>
      <c r="F583" s="370">
        <v>0</v>
      </c>
      <c r="G583">
        <v>0</v>
      </c>
      <c r="H583">
        <v>0</v>
      </c>
      <c r="I583" t="s">
        <v>1403</v>
      </c>
      <c r="J583" s="370">
        <v>0</v>
      </c>
      <c r="K583">
        <v>0</v>
      </c>
      <c r="L583">
        <v>0</v>
      </c>
      <c r="M583" t="s">
        <v>1403</v>
      </c>
      <c r="O583"/>
    </row>
    <row r="584" spans="1:15" s="11" customFormat="1" x14ac:dyDescent="0.25">
      <c r="A584" s="11" t="s">
        <v>1247</v>
      </c>
      <c r="B584" s="11" t="s">
        <v>1260</v>
      </c>
      <c r="C584" t="s">
        <v>544</v>
      </c>
      <c r="D584" t="s">
        <v>1261</v>
      </c>
      <c r="E584" s="371">
        <v>4</v>
      </c>
      <c r="F584" s="370">
        <v>3</v>
      </c>
      <c r="G584">
        <v>-1</v>
      </c>
      <c r="H584">
        <v>1</v>
      </c>
      <c r="I584" t="s">
        <v>163</v>
      </c>
      <c r="J584" s="370">
        <v>3</v>
      </c>
      <c r="K584">
        <v>0</v>
      </c>
      <c r="L584">
        <v>1</v>
      </c>
      <c r="M584" t="s">
        <v>163</v>
      </c>
      <c r="O584"/>
    </row>
    <row r="585" spans="1:15" s="11" customFormat="1" x14ac:dyDescent="0.25">
      <c r="A585" s="11" t="s">
        <v>1247</v>
      </c>
      <c r="B585" s="11" t="s">
        <v>1262</v>
      </c>
      <c r="C585" t="s">
        <v>544</v>
      </c>
      <c r="D585" t="s">
        <v>1263</v>
      </c>
      <c r="E585" s="371" t="s">
        <v>1402</v>
      </c>
      <c r="F585" s="370">
        <v>0</v>
      </c>
      <c r="G585">
        <v>0</v>
      </c>
      <c r="H585">
        <v>0</v>
      </c>
      <c r="I585" t="s">
        <v>1289</v>
      </c>
      <c r="J585" s="370">
        <v>0</v>
      </c>
      <c r="K585">
        <v>0</v>
      </c>
      <c r="L585">
        <v>0</v>
      </c>
      <c r="M585" t="s">
        <v>1289</v>
      </c>
      <c r="O585"/>
    </row>
    <row r="586" spans="1:15" s="11" customFormat="1" x14ac:dyDescent="0.25">
      <c r="A586" s="11" t="s">
        <v>1247</v>
      </c>
      <c r="B586" s="11" t="s">
        <v>1264</v>
      </c>
      <c r="C586" t="s">
        <v>544</v>
      </c>
      <c r="D586" t="s">
        <v>1265</v>
      </c>
      <c r="E586" s="371" t="s">
        <v>1401</v>
      </c>
      <c r="F586" s="370">
        <v>0</v>
      </c>
      <c r="G586">
        <v>0</v>
      </c>
      <c r="H586">
        <v>0</v>
      </c>
      <c r="I586" t="s">
        <v>1404</v>
      </c>
      <c r="J586" s="370">
        <v>0</v>
      </c>
      <c r="K586">
        <v>0</v>
      </c>
      <c r="L586">
        <v>0</v>
      </c>
      <c r="M586" t="s">
        <v>1404</v>
      </c>
      <c r="O586"/>
    </row>
    <row r="587" spans="1:15" s="11" customFormat="1" x14ac:dyDescent="0.25">
      <c r="A587" s="11" t="s">
        <v>1247</v>
      </c>
      <c r="B587" s="11" t="s">
        <v>1267</v>
      </c>
      <c r="C587" t="s">
        <v>544</v>
      </c>
      <c r="D587" t="s">
        <v>1268</v>
      </c>
      <c r="E587" s="371" t="s">
        <v>1402</v>
      </c>
      <c r="F587" s="370">
        <v>0</v>
      </c>
      <c r="G587">
        <v>0</v>
      </c>
      <c r="H587">
        <v>0</v>
      </c>
      <c r="I587" t="s">
        <v>1289</v>
      </c>
      <c r="J587" s="370">
        <v>0</v>
      </c>
      <c r="K587">
        <v>0</v>
      </c>
      <c r="L587">
        <v>0</v>
      </c>
      <c r="M587" t="s">
        <v>1289</v>
      </c>
      <c r="O587"/>
    </row>
    <row r="588" spans="1:15" s="11" customFormat="1" x14ac:dyDescent="0.25">
      <c r="A588" s="11" t="s">
        <v>1247</v>
      </c>
      <c r="B588" s="11" t="s">
        <v>1269</v>
      </c>
      <c r="C588" t="s">
        <v>544</v>
      </c>
      <c r="D588" t="s">
        <v>1270</v>
      </c>
      <c r="E588" s="371" t="s">
        <v>1405</v>
      </c>
      <c r="F588" s="370">
        <v>0</v>
      </c>
      <c r="G588">
        <v>0</v>
      </c>
      <c r="H588">
        <v>0</v>
      </c>
      <c r="I588" t="s">
        <v>1306</v>
      </c>
      <c r="J588" s="370">
        <v>0</v>
      </c>
      <c r="K588">
        <v>0</v>
      </c>
      <c r="L588">
        <v>0</v>
      </c>
      <c r="M588" t="s">
        <v>1306</v>
      </c>
      <c r="O588"/>
    </row>
    <row r="589" spans="1:15" s="11" customFormat="1" x14ac:dyDescent="0.25">
      <c r="A589" s="11" t="s">
        <v>1247</v>
      </c>
      <c r="B589" s="11" t="s">
        <v>1271</v>
      </c>
      <c r="C589" t="s">
        <v>544</v>
      </c>
      <c r="D589" t="s">
        <v>1272</v>
      </c>
      <c r="E589" s="371" t="s">
        <v>1405</v>
      </c>
      <c r="F589" s="370">
        <v>0</v>
      </c>
      <c r="G589">
        <v>0</v>
      </c>
      <c r="H589">
        <v>0</v>
      </c>
      <c r="I589" t="s">
        <v>1306</v>
      </c>
      <c r="J589" s="370">
        <v>0</v>
      </c>
      <c r="K589">
        <v>0</v>
      </c>
      <c r="L589">
        <v>0</v>
      </c>
      <c r="M589" t="s">
        <v>1306</v>
      </c>
      <c r="O589"/>
    </row>
    <row r="590" spans="1:15" s="11" customFormat="1" x14ac:dyDescent="0.25">
      <c r="A590" s="11" t="s">
        <v>1247</v>
      </c>
      <c r="B590" s="11" t="s">
        <v>1273</v>
      </c>
      <c r="C590" t="s">
        <v>544</v>
      </c>
      <c r="D590" t="s">
        <v>1274</v>
      </c>
      <c r="E590" s="371" t="s">
        <v>1401</v>
      </c>
      <c r="F590" s="370">
        <v>0</v>
      </c>
      <c r="G590">
        <v>0</v>
      </c>
      <c r="H590">
        <v>0</v>
      </c>
      <c r="I590" t="s">
        <v>1312</v>
      </c>
      <c r="J590" s="370">
        <v>0</v>
      </c>
      <c r="K590">
        <v>0</v>
      </c>
      <c r="L590">
        <v>0</v>
      </c>
      <c r="M590" t="s">
        <v>1312</v>
      </c>
      <c r="O590"/>
    </row>
    <row r="591" spans="1:15" s="11" customFormat="1" x14ac:dyDescent="0.25">
      <c r="A591" s="11" t="s">
        <v>1247</v>
      </c>
      <c r="B591" s="11" t="s">
        <v>1276</v>
      </c>
      <c r="C591" t="s">
        <v>544</v>
      </c>
      <c r="D591" t="s">
        <v>1277</v>
      </c>
      <c r="E591" s="371" t="s">
        <v>1405</v>
      </c>
      <c r="F591" s="370">
        <v>0</v>
      </c>
      <c r="G591">
        <v>0</v>
      </c>
      <c r="H591">
        <v>0</v>
      </c>
      <c r="I591" t="s">
        <v>1306</v>
      </c>
      <c r="J591" s="370">
        <v>0</v>
      </c>
      <c r="K591">
        <v>0</v>
      </c>
      <c r="L591">
        <v>0</v>
      </c>
      <c r="M591" t="s">
        <v>1306</v>
      </c>
      <c r="O591"/>
    </row>
    <row r="592" spans="1:15" s="11" customFormat="1" x14ac:dyDescent="0.25">
      <c r="A592" s="11" t="s">
        <v>1247</v>
      </c>
      <c r="B592" s="11" t="s">
        <v>1278</v>
      </c>
      <c r="C592" t="s">
        <v>544</v>
      </c>
      <c r="D592" t="s">
        <v>1279</v>
      </c>
      <c r="E592" s="371" t="s">
        <v>1406</v>
      </c>
      <c r="F592" s="370">
        <v>0</v>
      </c>
      <c r="G592">
        <v>0</v>
      </c>
      <c r="H592">
        <v>0</v>
      </c>
      <c r="I592" t="s">
        <v>1388</v>
      </c>
      <c r="J592" s="370">
        <v>0</v>
      </c>
      <c r="K592">
        <v>0</v>
      </c>
      <c r="L592">
        <v>0</v>
      </c>
      <c r="M592" t="s">
        <v>1388</v>
      </c>
      <c r="O592"/>
    </row>
    <row r="593" spans="1:15" s="11" customFormat="1" x14ac:dyDescent="0.25">
      <c r="A593" s="11" t="s">
        <v>1247</v>
      </c>
      <c r="B593" s="11" t="s">
        <v>1280</v>
      </c>
      <c r="C593" t="s">
        <v>544</v>
      </c>
      <c r="D593" t="s">
        <v>1281</v>
      </c>
      <c r="E593" s="371">
        <v>4</v>
      </c>
      <c r="F593" s="370">
        <v>3.8</v>
      </c>
      <c r="G593">
        <v>-0.20000000000000018</v>
      </c>
      <c r="H593">
        <v>1</v>
      </c>
      <c r="I593" t="s">
        <v>163</v>
      </c>
      <c r="J593" s="370">
        <v>3.8</v>
      </c>
      <c r="K593">
        <v>0</v>
      </c>
      <c r="L593">
        <v>1</v>
      </c>
      <c r="M593" t="s">
        <v>163</v>
      </c>
      <c r="O593"/>
    </row>
    <row r="594" spans="1:15" s="11" customFormat="1" x14ac:dyDescent="0.25">
      <c r="A594" s="11" t="s">
        <v>1247</v>
      </c>
      <c r="B594" s="11" t="s">
        <v>1282</v>
      </c>
      <c r="C594" t="s">
        <v>544</v>
      </c>
      <c r="D594" t="s">
        <v>1283</v>
      </c>
      <c r="E594" s="371" t="s">
        <v>1405</v>
      </c>
      <c r="F594" s="370">
        <v>0</v>
      </c>
      <c r="G594">
        <v>0</v>
      </c>
      <c r="H594">
        <v>0</v>
      </c>
      <c r="I594" t="s">
        <v>1306</v>
      </c>
      <c r="J594" s="370">
        <v>0</v>
      </c>
      <c r="K594">
        <v>0</v>
      </c>
      <c r="L594">
        <v>0</v>
      </c>
      <c r="M594" t="s">
        <v>1306</v>
      </c>
      <c r="O594"/>
    </row>
    <row r="595" spans="1:15" s="11" customFormat="1" x14ac:dyDescent="0.25">
      <c r="A595" s="11" t="s">
        <v>1247</v>
      </c>
      <c r="B595" s="11" t="s">
        <v>1284</v>
      </c>
      <c r="C595" t="s">
        <v>544</v>
      </c>
      <c r="D595" t="s">
        <v>1285</v>
      </c>
      <c r="E595" s="371" t="s">
        <v>1402</v>
      </c>
      <c r="F595" s="370">
        <v>0</v>
      </c>
      <c r="G595">
        <v>0</v>
      </c>
      <c r="H595">
        <v>0</v>
      </c>
      <c r="I595" t="s">
        <v>1289</v>
      </c>
      <c r="J595" s="370">
        <v>0</v>
      </c>
      <c r="K595">
        <v>0</v>
      </c>
      <c r="L595">
        <v>0</v>
      </c>
      <c r="M595" t="s">
        <v>1289</v>
      </c>
      <c r="O595"/>
    </row>
    <row r="596" spans="1:15" s="11" customFormat="1" x14ac:dyDescent="0.25">
      <c r="A596" s="11" t="s">
        <v>1247</v>
      </c>
      <c r="B596" s="11" t="s">
        <v>1286</v>
      </c>
      <c r="C596" t="s">
        <v>544</v>
      </c>
      <c r="D596" t="s">
        <v>1287</v>
      </c>
      <c r="E596" s="371" t="s">
        <v>1402</v>
      </c>
      <c r="F596" s="370">
        <v>0</v>
      </c>
      <c r="G596">
        <v>0</v>
      </c>
      <c r="H596">
        <v>0</v>
      </c>
      <c r="I596" t="s">
        <v>1289</v>
      </c>
      <c r="J596" s="370">
        <v>0</v>
      </c>
      <c r="K596">
        <v>0</v>
      </c>
      <c r="L596">
        <v>0</v>
      </c>
      <c r="M596" t="s">
        <v>1289</v>
      </c>
      <c r="O596"/>
    </row>
    <row r="597" spans="1:15" s="11" customFormat="1" x14ac:dyDescent="0.25">
      <c r="A597" s="11" t="s">
        <v>1247</v>
      </c>
      <c r="B597" s="11" t="s">
        <v>1288</v>
      </c>
      <c r="C597" t="s">
        <v>544</v>
      </c>
      <c r="D597" t="s">
        <v>1289</v>
      </c>
      <c r="E597" s="371">
        <v>2</v>
      </c>
      <c r="F597" s="370">
        <v>2</v>
      </c>
      <c r="G597">
        <v>0</v>
      </c>
      <c r="H597">
        <v>1</v>
      </c>
      <c r="I597" t="s">
        <v>163</v>
      </c>
      <c r="J597" s="370">
        <v>2</v>
      </c>
      <c r="K597">
        <v>0</v>
      </c>
      <c r="L597">
        <v>1</v>
      </c>
      <c r="M597" t="s">
        <v>163</v>
      </c>
      <c r="O597"/>
    </row>
    <row r="598" spans="1:15" s="11" customFormat="1" x14ac:dyDescent="0.25">
      <c r="A598" s="11" t="s">
        <v>1247</v>
      </c>
      <c r="B598" s="11" t="s">
        <v>1290</v>
      </c>
      <c r="C598" t="s">
        <v>544</v>
      </c>
      <c r="D598" t="s">
        <v>1291</v>
      </c>
      <c r="E598" s="371" t="s">
        <v>1402</v>
      </c>
      <c r="F598" s="370">
        <v>0</v>
      </c>
      <c r="G598">
        <v>0</v>
      </c>
      <c r="H598">
        <v>0</v>
      </c>
      <c r="I598" t="s">
        <v>1289</v>
      </c>
      <c r="J598" s="370">
        <v>0</v>
      </c>
      <c r="K598">
        <v>0</v>
      </c>
      <c r="L598">
        <v>0</v>
      </c>
      <c r="M598" t="s">
        <v>1289</v>
      </c>
      <c r="O598"/>
    </row>
    <row r="599" spans="1:15" s="11" customFormat="1" x14ac:dyDescent="0.25">
      <c r="A599" s="11" t="s">
        <v>1247</v>
      </c>
      <c r="B599" s="11" t="s">
        <v>1293</v>
      </c>
      <c r="C599" t="s">
        <v>544</v>
      </c>
      <c r="D599" t="s">
        <v>1294</v>
      </c>
      <c r="E599" s="371">
        <v>1</v>
      </c>
      <c r="F599" s="370">
        <v>2</v>
      </c>
      <c r="G599">
        <v>1</v>
      </c>
      <c r="H599">
        <v>0.5</v>
      </c>
      <c r="I599" t="s">
        <v>163</v>
      </c>
      <c r="J599" s="370">
        <v>2</v>
      </c>
      <c r="K599">
        <v>0</v>
      </c>
      <c r="L599">
        <v>0.5</v>
      </c>
      <c r="M599" t="s">
        <v>163</v>
      </c>
      <c r="O599"/>
    </row>
    <row r="600" spans="1:15" s="11" customFormat="1" x14ac:dyDescent="0.25">
      <c r="A600" s="11" t="s">
        <v>1247</v>
      </c>
      <c r="B600" s="11" t="s">
        <v>1295</v>
      </c>
      <c r="C600" t="s">
        <v>544</v>
      </c>
      <c r="D600" t="s">
        <v>1296</v>
      </c>
      <c r="E600" s="371" t="s">
        <v>1405</v>
      </c>
      <c r="F600" s="370">
        <v>0</v>
      </c>
      <c r="G600">
        <v>0</v>
      </c>
      <c r="H600">
        <v>0</v>
      </c>
      <c r="I600" t="s">
        <v>1404</v>
      </c>
      <c r="J600" s="370">
        <v>0</v>
      </c>
      <c r="K600">
        <v>0</v>
      </c>
      <c r="L600">
        <v>0</v>
      </c>
      <c r="M600" t="s">
        <v>1404</v>
      </c>
      <c r="O600"/>
    </row>
    <row r="601" spans="1:15" s="11" customFormat="1" x14ac:dyDescent="0.25">
      <c r="A601" s="11" t="s">
        <v>1247</v>
      </c>
      <c r="B601" s="11" t="s">
        <v>1297</v>
      </c>
      <c r="C601" t="s">
        <v>544</v>
      </c>
      <c r="D601" t="s">
        <v>1298</v>
      </c>
      <c r="E601" s="371" t="s">
        <v>1402</v>
      </c>
      <c r="F601" s="370">
        <v>0</v>
      </c>
      <c r="G601">
        <v>0</v>
      </c>
      <c r="H601">
        <v>0</v>
      </c>
      <c r="I601" t="s">
        <v>1289</v>
      </c>
      <c r="J601" s="370">
        <v>0</v>
      </c>
      <c r="K601">
        <v>0</v>
      </c>
      <c r="L601">
        <v>0</v>
      </c>
      <c r="M601" t="s">
        <v>1289</v>
      </c>
      <c r="O601"/>
    </row>
    <row r="602" spans="1:15" s="11" customFormat="1" x14ac:dyDescent="0.25">
      <c r="A602" s="11" t="s">
        <v>1247</v>
      </c>
      <c r="B602" s="11" t="s">
        <v>1299</v>
      </c>
      <c r="C602" t="s">
        <v>544</v>
      </c>
      <c r="D602" t="s">
        <v>1300</v>
      </c>
      <c r="E602" s="371" t="s">
        <v>1407</v>
      </c>
      <c r="F602" s="370">
        <v>0</v>
      </c>
      <c r="G602">
        <v>0</v>
      </c>
      <c r="H602">
        <v>0</v>
      </c>
      <c r="I602" t="s">
        <v>1281</v>
      </c>
      <c r="J602" s="370">
        <v>0</v>
      </c>
      <c r="K602">
        <v>0</v>
      </c>
      <c r="L602">
        <v>0</v>
      </c>
      <c r="M602" t="s">
        <v>1281</v>
      </c>
      <c r="O602"/>
    </row>
    <row r="603" spans="1:15" s="11" customFormat="1" x14ac:dyDescent="0.25">
      <c r="A603" s="11" t="s">
        <v>1247</v>
      </c>
      <c r="B603" s="11" t="s">
        <v>1301</v>
      </c>
      <c r="C603" t="s">
        <v>544</v>
      </c>
      <c r="D603" t="s">
        <v>1302</v>
      </c>
      <c r="E603" s="371" t="s">
        <v>1408</v>
      </c>
      <c r="F603" s="370">
        <v>0</v>
      </c>
      <c r="G603">
        <v>0</v>
      </c>
      <c r="H603">
        <v>0</v>
      </c>
      <c r="I603" t="s">
        <v>1308</v>
      </c>
      <c r="J603" s="370">
        <v>0</v>
      </c>
      <c r="K603">
        <v>0</v>
      </c>
      <c r="L603">
        <v>0</v>
      </c>
      <c r="M603" t="s">
        <v>1308</v>
      </c>
      <c r="O603"/>
    </row>
    <row r="604" spans="1:15" s="11" customFormat="1" x14ac:dyDescent="0.25">
      <c r="A604" s="11" t="s">
        <v>1247</v>
      </c>
      <c r="B604" s="11" t="s">
        <v>1303</v>
      </c>
      <c r="C604" t="s">
        <v>544</v>
      </c>
      <c r="D604" t="s">
        <v>1304</v>
      </c>
      <c r="E604" s="371" t="s">
        <v>1405</v>
      </c>
      <c r="F604" s="370">
        <v>0</v>
      </c>
      <c r="G604">
        <v>0</v>
      </c>
      <c r="H604">
        <v>0</v>
      </c>
      <c r="I604" t="s">
        <v>1306</v>
      </c>
      <c r="J604" s="370">
        <v>0</v>
      </c>
      <c r="K604">
        <v>0</v>
      </c>
      <c r="L604">
        <v>0</v>
      </c>
      <c r="M604" t="s">
        <v>1306</v>
      </c>
      <c r="O604"/>
    </row>
    <row r="605" spans="1:15" s="11" customFormat="1" x14ac:dyDescent="0.25">
      <c r="A605" s="11" t="s">
        <v>1247</v>
      </c>
      <c r="B605" s="11" t="s">
        <v>1305</v>
      </c>
      <c r="C605" t="s">
        <v>544</v>
      </c>
      <c r="D605" t="s">
        <v>1306</v>
      </c>
      <c r="E605" s="371">
        <v>4.2</v>
      </c>
      <c r="F605" s="370">
        <v>5.05</v>
      </c>
      <c r="G605">
        <v>0.84999999999999964</v>
      </c>
      <c r="H605">
        <v>3</v>
      </c>
      <c r="I605" t="s">
        <v>163</v>
      </c>
      <c r="J605" s="370">
        <v>5.05</v>
      </c>
      <c r="K605">
        <v>0</v>
      </c>
      <c r="L605">
        <v>3</v>
      </c>
      <c r="M605" t="s">
        <v>163</v>
      </c>
      <c r="O605"/>
    </row>
    <row r="606" spans="1:15" s="11" customFormat="1" x14ac:dyDescent="0.25">
      <c r="A606" s="11" t="s">
        <v>1247</v>
      </c>
      <c r="B606" s="11" t="s">
        <v>1307</v>
      </c>
      <c r="C606" t="s">
        <v>544</v>
      </c>
      <c r="D606" t="s">
        <v>1308</v>
      </c>
      <c r="E606" s="371">
        <v>0.7</v>
      </c>
      <c r="F606" s="370">
        <v>0.8</v>
      </c>
      <c r="G606">
        <v>0.10000000000000009</v>
      </c>
      <c r="H606">
        <v>0.4</v>
      </c>
      <c r="I606" t="s">
        <v>163</v>
      </c>
      <c r="J606" s="370">
        <v>0.8</v>
      </c>
      <c r="K606">
        <v>0</v>
      </c>
      <c r="L606">
        <v>0.4</v>
      </c>
      <c r="M606" t="s">
        <v>163</v>
      </c>
      <c r="O606"/>
    </row>
    <row r="607" spans="1:15" s="11" customFormat="1" x14ac:dyDescent="0.25">
      <c r="A607" s="11" t="s">
        <v>1247</v>
      </c>
      <c r="B607" s="11" t="s">
        <v>1309</v>
      </c>
      <c r="C607" t="s">
        <v>544</v>
      </c>
      <c r="D607" t="s">
        <v>1310</v>
      </c>
      <c r="E607" s="371">
        <v>2</v>
      </c>
      <c r="F607" s="370">
        <v>1.6</v>
      </c>
      <c r="G607">
        <v>-0.39999999999999991</v>
      </c>
      <c r="H607">
        <v>0.8</v>
      </c>
      <c r="I607" t="s">
        <v>163</v>
      </c>
      <c r="J607" s="370">
        <v>1.6</v>
      </c>
      <c r="K607">
        <v>0</v>
      </c>
      <c r="L607">
        <v>0.8</v>
      </c>
      <c r="M607" t="s">
        <v>163</v>
      </c>
      <c r="O607"/>
    </row>
    <row r="608" spans="1:15" s="11" customFormat="1" x14ac:dyDescent="0.25">
      <c r="A608" s="11" t="s">
        <v>1247</v>
      </c>
      <c r="B608" s="11" t="s">
        <v>1311</v>
      </c>
      <c r="C608" t="s">
        <v>544</v>
      </c>
      <c r="D608" t="s">
        <v>1312</v>
      </c>
      <c r="E608" s="371">
        <v>8.6</v>
      </c>
      <c r="F608" s="370">
        <v>6</v>
      </c>
      <c r="G608">
        <v>-2.5999999999999996</v>
      </c>
      <c r="H608">
        <v>1.8</v>
      </c>
      <c r="I608" t="s">
        <v>163</v>
      </c>
      <c r="J608" s="370">
        <v>6</v>
      </c>
      <c r="K608">
        <v>0</v>
      </c>
      <c r="L608">
        <v>1.8</v>
      </c>
      <c r="M608" t="s">
        <v>163</v>
      </c>
      <c r="O608"/>
    </row>
    <row r="609" spans="1:15" s="11" customFormat="1" x14ac:dyDescent="0.25">
      <c r="A609" s="11" t="s">
        <v>1247</v>
      </c>
      <c r="B609" s="11" t="s">
        <v>1313</v>
      </c>
      <c r="C609" t="s">
        <v>544</v>
      </c>
      <c r="D609" t="s">
        <v>1314</v>
      </c>
      <c r="E609" s="371" t="s">
        <v>1401</v>
      </c>
      <c r="F609" s="370">
        <v>0</v>
      </c>
      <c r="G609">
        <v>0</v>
      </c>
      <c r="H609">
        <v>0</v>
      </c>
      <c r="I609" t="s">
        <v>1404</v>
      </c>
      <c r="J609" s="370">
        <v>0</v>
      </c>
      <c r="K609">
        <v>0</v>
      </c>
      <c r="L609">
        <v>0</v>
      </c>
      <c r="M609" t="s">
        <v>1404</v>
      </c>
      <c r="O609"/>
    </row>
    <row r="610" spans="1:15" s="11" customFormat="1" x14ac:dyDescent="0.25">
      <c r="A610" s="11" t="s">
        <v>1247</v>
      </c>
      <c r="B610" s="11" t="s">
        <v>1315</v>
      </c>
      <c r="C610" t="s">
        <v>544</v>
      </c>
      <c r="D610" t="s">
        <v>1316</v>
      </c>
      <c r="E610" s="371" t="s">
        <v>1401</v>
      </c>
      <c r="F610" s="370">
        <v>0</v>
      </c>
      <c r="G610">
        <v>0</v>
      </c>
      <c r="H610">
        <v>0</v>
      </c>
      <c r="I610" t="s">
        <v>1312</v>
      </c>
      <c r="J610" s="370">
        <v>0</v>
      </c>
      <c r="K610">
        <v>0</v>
      </c>
      <c r="L610">
        <v>0</v>
      </c>
      <c r="M610" t="s">
        <v>1312</v>
      </c>
      <c r="O610"/>
    </row>
    <row r="611" spans="1:15" s="11" customFormat="1" x14ac:dyDescent="0.25">
      <c r="A611" s="11" t="s">
        <v>734</v>
      </c>
      <c r="B611" s="11" t="s">
        <v>735</v>
      </c>
      <c r="C611" t="s">
        <v>245</v>
      </c>
      <c r="D611" t="s">
        <v>736</v>
      </c>
      <c r="E611" s="371" t="s">
        <v>1409</v>
      </c>
      <c r="F611" s="370">
        <v>0</v>
      </c>
      <c r="G611">
        <v>0</v>
      </c>
      <c r="H611">
        <v>0</v>
      </c>
      <c r="I611" t="s">
        <v>825</v>
      </c>
      <c r="J611" s="370">
        <v>0</v>
      </c>
      <c r="K611">
        <v>0</v>
      </c>
      <c r="L611">
        <v>0</v>
      </c>
      <c r="M611" t="s">
        <v>825</v>
      </c>
      <c r="O611"/>
    </row>
    <row r="612" spans="1:15" s="11" customFormat="1" x14ac:dyDescent="0.25">
      <c r="A612" s="11" t="s">
        <v>734</v>
      </c>
      <c r="B612" s="11" t="s">
        <v>738</v>
      </c>
      <c r="C612" t="s">
        <v>245</v>
      </c>
      <c r="D612" t="s">
        <v>739</v>
      </c>
      <c r="E612" s="371" t="s">
        <v>1410</v>
      </c>
      <c r="F612" s="370">
        <v>0</v>
      </c>
      <c r="G612">
        <v>0</v>
      </c>
      <c r="H612">
        <v>0</v>
      </c>
      <c r="I612" t="s">
        <v>674</v>
      </c>
      <c r="J612" s="370">
        <v>0</v>
      </c>
      <c r="K612">
        <v>0</v>
      </c>
      <c r="L612">
        <v>0</v>
      </c>
      <c r="M612" t="s">
        <v>674</v>
      </c>
      <c r="O612"/>
    </row>
    <row r="613" spans="1:15" s="11" customFormat="1" x14ac:dyDescent="0.25">
      <c r="A613" s="11" t="s">
        <v>734</v>
      </c>
      <c r="B613" s="11" t="s">
        <v>740</v>
      </c>
      <c r="C613" t="s">
        <v>245</v>
      </c>
      <c r="D613" t="s">
        <v>741</v>
      </c>
      <c r="E613" s="371">
        <v>2</v>
      </c>
      <c r="F613" s="370">
        <v>2.4</v>
      </c>
      <c r="G613">
        <v>0.39999999999999991</v>
      </c>
      <c r="H613">
        <v>0.4</v>
      </c>
      <c r="I613" t="s">
        <v>163</v>
      </c>
      <c r="J613" s="370">
        <v>2.4</v>
      </c>
      <c r="K613">
        <v>0</v>
      </c>
      <c r="L613">
        <v>0.4</v>
      </c>
      <c r="M613" t="s">
        <v>163</v>
      </c>
      <c r="O613"/>
    </row>
    <row r="614" spans="1:15" s="11" customFormat="1" x14ac:dyDescent="0.25">
      <c r="A614" s="11" t="s">
        <v>734</v>
      </c>
      <c r="B614" s="11" t="s">
        <v>742</v>
      </c>
      <c r="C614" t="s">
        <v>245</v>
      </c>
      <c r="D614" t="s">
        <v>743</v>
      </c>
      <c r="E614" s="371" t="s">
        <v>1410</v>
      </c>
      <c r="F614" s="370">
        <v>0</v>
      </c>
      <c r="G614">
        <v>0</v>
      </c>
      <c r="H614">
        <v>0</v>
      </c>
      <c r="I614" t="s">
        <v>674</v>
      </c>
      <c r="J614" s="370">
        <v>0</v>
      </c>
      <c r="K614">
        <v>0</v>
      </c>
      <c r="L614">
        <v>0</v>
      </c>
      <c r="M614" t="s">
        <v>674</v>
      </c>
      <c r="O614"/>
    </row>
    <row r="615" spans="1:15" s="11" customFormat="1" x14ac:dyDescent="0.25">
      <c r="A615" s="11" t="s">
        <v>734</v>
      </c>
      <c r="B615" s="11" t="s">
        <v>744</v>
      </c>
      <c r="C615" t="s">
        <v>245</v>
      </c>
      <c r="D615" t="s">
        <v>745</v>
      </c>
      <c r="E615" s="371" t="s">
        <v>1411</v>
      </c>
      <c r="F615" s="370">
        <v>0</v>
      </c>
      <c r="G615">
        <v>0</v>
      </c>
      <c r="H615">
        <v>0</v>
      </c>
      <c r="I615" t="s">
        <v>802</v>
      </c>
      <c r="J615" s="370">
        <v>0</v>
      </c>
      <c r="K615">
        <v>0</v>
      </c>
      <c r="L615">
        <v>0</v>
      </c>
      <c r="M615" t="s">
        <v>802</v>
      </c>
      <c r="O615"/>
    </row>
    <row r="616" spans="1:15" s="11" customFormat="1" x14ac:dyDescent="0.25">
      <c r="A616" s="11" t="s">
        <v>734</v>
      </c>
      <c r="B616" s="11" t="s">
        <v>746</v>
      </c>
      <c r="C616" t="s">
        <v>245</v>
      </c>
      <c r="D616" t="s">
        <v>747</v>
      </c>
      <c r="E616" s="371" t="s">
        <v>1410</v>
      </c>
      <c r="F616" s="370">
        <v>0</v>
      </c>
      <c r="G616">
        <v>0</v>
      </c>
      <c r="H616">
        <v>0</v>
      </c>
      <c r="I616" t="s">
        <v>674</v>
      </c>
      <c r="J616" s="370">
        <v>0</v>
      </c>
      <c r="K616">
        <v>0</v>
      </c>
      <c r="L616">
        <v>0</v>
      </c>
      <c r="M616" t="s">
        <v>674</v>
      </c>
      <c r="O616"/>
    </row>
    <row r="617" spans="1:15" s="11" customFormat="1" x14ac:dyDescent="0.25">
      <c r="A617" s="11" t="s">
        <v>734</v>
      </c>
      <c r="B617" s="11" t="s">
        <v>748</v>
      </c>
      <c r="C617" t="s">
        <v>245</v>
      </c>
      <c r="D617" t="s">
        <v>749</v>
      </c>
      <c r="E617" s="371" t="s">
        <v>1411</v>
      </c>
      <c r="F617" s="370">
        <v>0</v>
      </c>
      <c r="G617">
        <v>0</v>
      </c>
      <c r="H617">
        <v>0</v>
      </c>
      <c r="I617" t="s">
        <v>802</v>
      </c>
      <c r="J617" s="370">
        <v>0</v>
      </c>
      <c r="K617">
        <v>0</v>
      </c>
      <c r="L617">
        <v>0</v>
      </c>
      <c r="M617" t="s">
        <v>802</v>
      </c>
      <c r="O617"/>
    </row>
    <row r="618" spans="1:15" s="11" customFormat="1" x14ac:dyDescent="0.25">
      <c r="A618" s="11" t="s">
        <v>734</v>
      </c>
      <c r="B618" s="11" t="s">
        <v>750</v>
      </c>
      <c r="C618" t="s">
        <v>245</v>
      </c>
      <c r="D618" t="s">
        <v>751</v>
      </c>
      <c r="E618" s="371" t="s">
        <v>1412</v>
      </c>
      <c r="F618" s="370">
        <v>0</v>
      </c>
      <c r="G618">
        <v>0</v>
      </c>
      <c r="H618">
        <v>0</v>
      </c>
      <c r="I618" t="s">
        <v>802</v>
      </c>
      <c r="J618" s="370">
        <v>0</v>
      </c>
      <c r="K618">
        <v>0</v>
      </c>
      <c r="L618">
        <v>0</v>
      </c>
      <c r="M618" t="s">
        <v>802</v>
      </c>
      <c r="O618"/>
    </row>
    <row r="619" spans="1:15" s="11" customFormat="1" x14ac:dyDescent="0.25">
      <c r="A619" s="11" t="s">
        <v>734</v>
      </c>
      <c r="B619" s="11" t="s">
        <v>752</v>
      </c>
      <c r="C619" t="s">
        <v>245</v>
      </c>
      <c r="D619" t="s">
        <v>753</v>
      </c>
      <c r="E619" s="371" t="s">
        <v>1413</v>
      </c>
      <c r="F619" s="370">
        <v>0</v>
      </c>
      <c r="G619">
        <v>0</v>
      </c>
      <c r="H619">
        <v>0</v>
      </c>
      <c r="I619" t="s">
        <v>786</v>
      </c>
      <c r="J619" s="370">
        <v>0</v>
      </c>
      <c r="K619">
        <v>0</v>
      </c>
      <c r="L619">
        <v>0</v>
      </c>
      <c r="M619" t="s">
        <v>786</v>
      </c>
      <c r="O619"/>
    </row>
    <row r="620" spans="1:15" s="11" customFormat="1" x14ac:dyDescent="0.25">
      <c r="A620" s="11" t="s">
        <v>734</v>
      </c>
      <c r="B620" s="11" t="s">
        <v>754</v>
      </c>
      <c r="C620" t="s">
        <v>245</v>
      </c>
      <c r="D620" t="s">
        <v>755</v>
      </c>
      <c r="E620" s="371" t="s">
        <v>1414</v>
      </c>
      <c r="F620" s="370">
        <v>0</v>
      </c>
      <c r="G620">
        <v>0</v>
      </c>
      <c r="H620">
        <v>0</v>
      </c>
      <c r="I620" t="s">
        <v>757</v>
      </c>
      <c r="J620" s="370">
        <v>0</v>
      </c>
      <c r="K620">
        <v>0</v>
      </c>
      <c r="L620">
        <v>0</v>
      </c>
      <c r="M620" t="s">
        <v>757</v>
      </c>
      <c r="O620"/>
    </row>
    <row r="621" spans="1:15" s="11" customFormat="1" x14ac:dyDescent="0.25">
      <c r="A621" s="11" t="s">
        <v>734</v>
      </c>
      <c r="B621" s="11" t="s">
        <v>756</v>
      </c>
      <c r="C621" t="s">
        <v>245</v>
      </c>
      <c r="D621" t="s">
        <v>757</v>
      </c>
      <c r="E621" s="371">
        <v>10.199999999999999</v>
      </c>
      <c r="F621" s="370">
        <v>9.6</v>
      </c>
      <c r="G621">
        <v>-0.59999999999999964</v>
      </c>
      <c r="H621">
        <v>2.5</v>
      </c>
      <c r="I621" t="s">
        <v>163</v>
      </c>
      <c r="J621" s="370">
        <v>9.6</v>
      </c>
      <c r="K621">
        <v>0</v>
      </c>
      <c r="L621">
        <v>2.5</v>
      </c>
      <c r="M621" t="s">
        <v>163</v>
      </c>
      <c r="O621"/>
    </row>
    <row r="622" spans="1:15" s="11" customFormat="1" x14ac:dyDescent="0.25">
      <c r="A622" s="11" t="s">
        <v>734</v>
      </c>
      <c r="B622" s="11" t="s">
        <v>758</v>
      </c>
      <c r="C622" t="s">
        <v>245</v>
      </c>
      <c r="D622" t="s">
        <v>759</v>
      </c>
      <c r="E622" s="371" t="s">
        <v>1415</v>
      </c>
      <c r="F622" s="370">
        <v>0</v>
      </c>
      <c r="G622">
        <v>0</v>
      </c>
      <c r="H622">
        <v>0</v>
      </c>
      <c r="I622" t="s">
        <v>1388</v>
      </c>
      <c r="J622" s="370">
        <v>0</v>
      </c>
      <c r="K622">
        <v>0</v>
      </c>
      <c r="L622">
        <v>0</v>
      </c>
      <c r="M622" t="s">
        <v>1388</v>
      </c>
      <c r="O622"/>
    </row>
    <row r="623" spans="1:15" s="11" customFormat="1" x14ac:dyDescent="0.25">
      <c r="A623" s="11" t="s">
        <v>734</v>
      </c>
      <c r="B623" s="11" t="s">
        <v>760</v>
      </c>
      <c r="C623" t="s">
        <v>245</v>
      </c>
      <c r="D623" t="s">
        <v>761</v>
      </c>
      <c r="E623" s="371">
        <v>4.8</v>
      </c>
      <c r="F623" s="370">
        <v>4.8</v>
      </c>
      <c r="G623">
        <v>0</v>
      </c>
      <c r="H623">
        <v>1.8</v>
      </c>
      <c r="I623" t="s">
        <v>163</v>
      </c>
      <c r="J623" s="370">
        <v>4.8</v>
      </c>
      <c r="K623">
        <v>0</v>
      </c>
      <c r="L623">
        <v>1.8</v>
      </c>
      <c r="M623" t="s">
        <v>163</v>
      </c>
      <c r="O623"/>
    </row>
    <row r="624" spans="1:15" s="11" customFormat="1" x14ac:dyDescent="0.25">
      <c r="A624" s="11" t="s">
        <v>734</v>
      </c>
      <c r="B624" s="11" t="s">
        <v>762</v>
      </c>
      <c r="C624" t="s">
        <v>245</v>
      </c>
      <c r="D624" t="s">
        <v>763</v>
      </c>
      <c r="E624" s="371" t="s">
        <v>1410</v>
      </c>
      <c r="F624" s="370">
        <v>0</v>
      </c>
      <c r="G624">
        <v>0</v>
      </c>
      <c r="H624">
        <v>0</v>
      </c>
      <c r="I624" t="s">
        <v>674</v>
      </c>
      <c r="J624" s="370">
        <v>0</v>
      </c>
      <c r="K624">
        <v>0</v>
      </c>
      <c r="L624">
        <v>0</v>
      </c>
      <c r="M624" t="s">
        <v>674</v>
      </c>
      <c r="O624"/>
    </row>
    <row r="625" spans="1:15" s="11" customFormat="1" x14ac:dyDescent="0.25">
      <c r="A625" s="11" t="s">
        <v>734</v>
      </c>
      <c r="B625" s="11" t="s">
        <v>764</v>
      </c>
      <c r="C625" t="s">
        <v>245</v>
      </c>
      <c r="D625" t="s">
        <v>765</v>
      </c>
      <c r="E625" s="371">
        <v>1.35</v>
      </c>
      <c r="F625" s="370">
        <v>1</v>
      </c>
      <c r="G625">
        <v>-0.35000000000000009</v>
      </c>
      <c r="H625">
        <v>0</v>
      </c>
      <c r="I625" t="s">
        <v>163</v>
      </c>
      <c r="J625" s="370">
        <v>1</v>
      </c>
      <c r="K625">
        <v>0</v>
      </c>
      <c r="L625">
        <v>0</v>
      </c>
      <c r="M625" t="s">
        <v>163</v>
      </c>
      <c r="O625"/>
    </row>
    <row r="626" spans="1:15" s="11" customFormat="1" x14ac:dyDescent="0.25">
      <c r="A626" s="11" t="s">
        <v>734</v>
      </c>
      <c r="B626" s="11" t="s">
        <v>766</v>
      </c>
      <c r="C626" t="s">
        <v>245</v>
      </c>
      <c r="D626" t="s">
        <v>767</v>
      </c>
      <c r="E626" s="371" t="s">
        <v>1416</v>
      </c>
      <c r="F626" s="370">
        <v>0</v>
      </c>
      <c r="G626">
        <v>0</v>
      </c>
      <c r="H626">
        <v>0</v>
      </c>
      <c r="I626" t="s">
        <v>786</v>
      </c>
      <c r="J626" s="370">
        <v>0</v>
      </c>
      <c r="K626">
        <v>0</v>
      </c>
      <c r="L626">
        <v>0</v>
      </c>
      <c r="M626" t="s">
        <v>786</v>
      </c>
      <c r="O626"/>
    </row>
    <row r="627" spans="1:15" s="11" customFormat="1" x14ac:dyDescent="0.25">
      <c r="A627" s="11" t="s">
        <v>734</v>
      </c>
      <c r="B627" s="11" t="s">
        <v>768</v>
      </c>
      <c r="C627" t="s">
        <v>245</v>
      </c>
      <c r="D627" t="s">
        <v>769</v>
      </c>
      <c r="E627" s="371" t="s">
        <v>1414</v>
      </c>
      <c r="F627" s="370">
        <v>0</v>
      </c>
      <c r="G627">
        <v>0</v>
      </c>
      <c r="H627">
        <v>0</v>
      </c>
      <c r="I627" t="s">
        <v>757</v>
      </c>
      <c r="J627" s="370">
        <v>0</v>
      </c>
      <c r="K627">
        <v>0</v>
      </c>
      <c r="L627">
        <v>0</v>
      </c>
      <c r="M627" t="s">
        <v>757</v>
      </c>
      <c r="O627"/>
    </row>
    <row r="628" spans="1:15" s="11" customFormat="1" x14ac:dyDescent="0.25">
      <c r="A628" s="11" t="s">
        <v>734</v>
      </c>
      <c r="B628" s="11" t="s">
        <v>770</v>
      </c>
      <c r="C628" t="s">
        <v>245</v>
      </c>
      <c r="D628" t="s">
        <v>771</v>
      </c>
      <c r="E628" s="371" t="s">
        <v>1416</v>
      </c>
      <c r="F628" s="370">
        <v>0</v>
      </c>
      <c r="G628">
        <v>0</v>
      </c>
      <c r="H628">
        <v>0</v>
      </c>
      <c r="I628" t="s">
        <v>786</v>
      </c>
      <c r="J628" s="370">
        <v>0</v>
      </c>
      <c r="K628">
        <v>0</v>
      </c>
      <c r="L628">
        <v>0</v>
      </c>
      <c r="M628" t="s">
        <v>786</v>
      </c>
      <c r="O628"/>
    </row>
    <row r="629" spans="1:15" s="11" customFormat="1" x14ac:dyDescent="0.25">
      <c r="A629" s="11" t="s">
        <v>734</v>
      </c>
      <c r="B629" s="11" t="s">
        <v>772</v>
      </c>
      <c r="C629" t="s">
        <v>245</v>
      </c>
      <c r="D629" t="s">
        <v>773</v>
      </c>
      <c r="E629" s="371" t="s">
        <v>1409</v>
      </c>
      <c r="F629" s="370">
        <v>0</v>
      </c>
      <c r="G629" t="s">
        <v>163</v>
      </c>
      <c r="H629">
        <v>0</v>
      </c>
      <c r="I629" t="s">
        <v>825</v>
      </c>
      <c r="J629" s="370">
        <v>0</v>
      </c>
      <c r="K629">
        <v>0</v>
      </c>
      <c r="L629">
        <v>0</v>
      </c>
      <c r="M629" t="s">
        <v>825</v>
      </c>
      <c r="O629"/>
    </row>
    <row r="630" spans="1:15" s="11" customFormat="1" x14ac:dyDescent="0.25">
      <c r="A630" s="11" t="s">
        <v>734</v>
      </c>
      <c r="B630" s="11" t="s">
        <v>775</v>
      </c>
      <c r="C630" t="s">
        <v>245</v>
      </c>
      <c r="D630" t="s">
        <v>776</v>
      </c>
      <c r="E630" s="371" t="s">
        <v>1410</v>
      </c>
      <c r="F630" s="370">
        <v>0</v>
      </c>
      <c r="G630">
        <v>0</v>
      </c>
      <c r="H630">
        <v>0</v>
      </c>
      <c r="I630" t="s">
        <v>674</v>
      </c>
      <c r="J630" s="370">
        <v>0</v>
      </c>
      <c r="K630">
        <v>0</v>
      </c>
      <c r="L630">
        <v>0</v>
      </c>
      <c r="M630" t="s">
        <v>674</v>
      </c>
      <c r="O630"/>
    </row>
    <row r="631" spans="1:15" s="11" customFormat="1" x14ac:dyDescent="0.25">
      <c r="A631" s="11" t="s">
        <v>734</v>
      </c>
      <c r="B631" s="11" t="s">
        <v>777</v>
      </c>
      <c r="C631" t="s">
        <v>245</v>
      </c>
      <c r="D631" t="s">
        <v>778</v>
      </c>
      <c r="E631" s="371">
        <v>11</v>
      </c>
      <c r="F631" s="370">
        <v>7</v>
      </c>
      <c r="G631">
        <v>-4</v>
      </c>
      <c r="H631">
        <v>0</v>
      </c>
      <c r="I631" t="s">
        <v>163</v>
      </c>
      <c r="J631" s="370">
        <v>6.5</v>
      </c>
      <c r="K631">
        <v>-0.5</v>
      </c>
      <c r="L631">
        <v>0.75</v>
      </c>
      <c r="M631" t="s">
        <v>163</v>
      </c>
      <c r="O631"/>
    </row>
    <row r="632" spans="1:15" s="11" customFormat="1" x14ac:dyDescent="0.25">
      <c r="A632" s="11" t="s">
        <v>734</v>
      </c>
      <c r="B632" s="11" t="s">
        <v>779</v>
      </c>
      <c r="C632" t="s">
        <v>245</v>
      </c>
      <c r="D632" t="s">
        <v>780</v>
      </c>
      <c r="E632" s="371" t="s">
        <v>1414</v>
      </c>
      <c r="F632" s="370">
        <v>0</v>
      </c>
      <c r="G632">
        <v>0</v>
      </c>
      <c r="H632">
        <v>0</v>
      </c>
      <c r="I632" t="s">
        <v>757</v>
      </c>
      <c r="J632" s="370">
        <v>0</v>
      </c>
      <c r="K632">
        <v>0</v>
      </c>
      <c r="L632">
        <v>0</v>
      </c>
      <c r="M632" t="s">
        <v>757</v>
      </c>
      <c r="O632"/>
    </row>
    <row r="633" spans="1:15" s="11" customFormat="1" x14ac:dyDescent="0.25">
      <c r="A633" s="11" t="s">
        <v>734</v>
      </c>
      <c r="B633" s="11" t="s">
        <v>781</v>
      </c>
      <c r="C633" t="s">
        <v>245</v>
      </c>
      <c r="D633" t="s">
        <v>782</v>
      </c>
      <c r="E633" s="371" t="s">
        <v>1411</v>
      </c>
      <c r="F633" s="370">
        <v>0</v>
      </c>
      <c r="G633">
        <v>0</v>
      </c>
      <c r="H633">
        <v>0</v>
      </c>
      <c r="I633" t="s">
        <v>802</v>
      </c>
      <c r="J633" s="370">
        <v>0</v>
      </c>
      <c r="K633">
        <v>0</v>
      </c>
      <c r="L633">
        <v>0</v>
      </c>
      <c r="M633" t="s">
        <v>802</v>
      </c>
      <c r="O633"/>
    </row>
    <row r="634" spans="1:15" s="11" customFormat="1" x14ac:dyDescent="0.25">
      <c r="A634" s="11" t="s">
        <v>734</v>
      </c>
      <c r="B634" s="11" t="s">
        <v>783</v>
      </c>
      <c r="C634" t="s">
        <v>245</v>
      </c>
      <c r="D634" t="s">
        <v>784</v>
      </c>
      <c r="E634" s="371" t="s">
        <v>1410</v>
      </c>
      <c r="F634" s="370">
        <v>0</v>
      </c>
      <c r="G634">
        <v>0</v>
      </c>
      <c r="H634">
        <v>0</v>
      </c>
      <c r="I634" t="s">
        <v>674</v>
      </c>
      <c r="J634" s="370">
        <v>0</v>
      </c>
      <c r="K634">
        <v>0</v>
      </c>
      <c r="L634">
        <v>0</v>
      </c>
      <c r="M634" t="s">
        <v>674</v>
      </c>
      <c r="O634"/>
    </row>
    <row r="635" spans="1:15" s="11" customFormat="1" x14ac:dyDescent="0.25">
      <c r="A635" s="11" t="s">
        <v>734</v>
      </c>
      <c r="B635" s="11" t="s">
        <v>785</v>
      </c>
      <c r="C635" t="s">
        <v>245</v>
      </c>
      <c r="D635" t="s">
        <v>786</v>
      </c>
      <c r="E635" s="371">
        <v>3.8</v>
      </c>
      <c r="F635" s="370">
        <v>3.7</v>
      </c>
      <c r="G635">
        <v>-9.9999999999999645E-2</v>
      </c>
      <c r="H635">
        <v>1</v>
      </c>
      <c r="I635" t="s">
        <v>163</v>
      </c>
      <c r="J635" s="370">
        <v>3.7</v>
      </c>
      <c r="K635">
        <v>0</v>
      </c>
      <c r="L635">
        <v>1</v>
      </c>
      <c r="M635" t="s">
        <v>163</v>
      </c>
      <c r="O635"/>
    </row>
    <row r="636" spans="1:15" s="11" customFormat="1" x14ac:dyDescent="0.25">
      <c r="A636" s="11" t="s">
        <v>734</v>
      </c>
      <c r="B636" s="11" t="s">
        <v>787</v>
      </c>
      <c r="C636" t="s">
        <v>245</v>
      </c>
      <c r="D636" t="s">
        <v>788</v>
      </c>
      <c r="E636" s="371" t="s">
        <v>1416</v>
      </c>
      <c r="F636" s="370">
        <v>0</v>
      </c>
      <c r="G636">
        <v>0</v>
      </c>
      <c r="H636">
        <v>0</v>
      </c>
      <c r="I636" t="s">
        <v>786</v>
      </c>
      <c r="J636" s="370">
        <v>0</v>
      </c>
      <c r="K636">
        <v>0</v>
      </c>
      <c r="L636">
        <v>0</v>
      </c>
      <c r="M636" t="s">
        <v>786</v>
      </c>
      <c r="O636"/>
    </row>
    <row r="637" spans="1:15" s="11" customFormat="1" x14ac:dyDescent="0.25">
      <c r="A637" s="11" t="s">
        <v>734</v>
      </c>
      <c r="B637" s="11" t="s">
        <v>789</v>
      </c>
      <c r="C637" t="s">
        <v>245</v>
      </c>
      <c r="D637" t="s">
        <v>790</v>
      </c>
      <c r="E637" s="371" t="s">
        <v>1414</v>
      </c>
      <c r="F637" s="370">
        <v>0</v>
      </c>
      <c r="G637">
        <v>0</v>
      </c>
      <c r="H637">
        <v>0</v>
      </c>
      <c r="I637" t="s">
        <v>757</v>
      </c>
      <c r="J637" s="370">
        <v>0</v>
      </c>
      <c r="K637">
        <v>0</v>
      </c>
      <c r="L637">
        <v>0</v>
      </c>
      <c r="M637" t="s">
        <v>757</v>
      </c>
      <c r="O637"/>
    </row>
    <row r="638" spans="1:15" s="11" customFormat="1" x14ac:dyDescent="0.25">
      <c r="A638" s="11" t="s">
        <v>734</v>
      </c>
      <c r="B638" s="11" t="s">
        <v>791</v>
      </c>
      <c r="C638" t="s">
        <v>245</v>
      </c>
      <c r="D638" t="s">
        <v>792</v>
      </c>
      <c r="E638" s="371" t="s">
        <v>1409</v>
      </c>
      <c r="F638" s="370">
        <v>0</v>
      </c>
      <c r="G638">
        <v>0</v>
      </c>
      <c r="H638">
        <v>0</v>
      </c>
      <c r="I638" t="s">
        <v>825</v>
      </c>
      <c r="J638" s="370">
        <v>0</v>
      </c>
      <c r="K638">
        <v>0</v>
      </c>
      <c r="L638">
        <v>0</v>
      </c>
      <c r="M638" t="s">
        <v>825</v>
      </c>
      <c r="O638"/>
    </row>
    <row r="639" spans="1:15" s="11" customFormat="1" x14ac:dyDescent="0.25">
      <c r="A639" s="11" t="s">
        <v>734</v>
      </c>
      <c r="B639" s="11" t="s">
        <v>793</v>
      </c>
      <c r="C639" t="s">
        <v>245</v>
      </c>
      <c r="D639" t="s">
        <v>794</v>
      </c>
      <c r="E639" s="371" t="s">
        <v>1411</v>
      </c>
      <c r="F639" s="370">
        <v>0</v>
      </c>
      <c r="G639">
        <v>0</v>
      </c>
      <c r="H639">
        <v>0</v>
      </c>
      <c r="I639" t="s">
        <v>802</v>
      </c>
      <c r="J639" s="370">
        <v>0</v>
      </c>
      <c r="K639">
        <v>0</v>
      </c>
      <c r="L639">
        <v>0</v>
      </c>
      <c r="M639" t="s">
        <v>802</v>
      </c>
      <c r="O639"/>
    </row>
    <row r="640" spans="1:15" s="11" customFormat="1" x14ac:dyDescent="0.25">
      <c r="A640" s="11" t="s">
        <v>734</v>
      </c>
      <c r="B640" s="11" t="s">
        <v>795</v>
      </c>
      <c r="C640" t="s">
        <v>245</v>
      </c>
      <c r="D640" t="s">
        <v>796</v>
      </c>
      <c r="E640" s="371" t="s">
        <v>1417</v>
      </c>
      <c r="F640" s="370">
        <v>0</v>
      </c>
      <c r="G640">
        <v>0</v>
      </c>
      <c r="H640">
        <v>0</v>
      </c>
      <c r="I640" t="s">
        <v>761</v>
      </c>
      <c r="J640" s="370">
        <v>0</v>
      </c>
      <c r="K640">
        <v>0</v>
      </c>
      <c r="L640">
        <v>0</v>
      </c>
      <c r="M640" t="s">
        <v>761</v>
      </c>
      <c r="O640"/>
    </row>
    <row r="641" spans="1:15" s="11" customFormat="1" x14ac:dyDescent="0.25">
      <c r="A641" s="11" t="s">
        <v>734</v>
      </c>
      <c r="B641" s="11" t="s">
        <v>797</v>
      </c>
      <c r="C641" t="s">
        <v>245</v>
      </c>
      <c r="D641" t="s">
        <v>798</v>
      </c>
      <c r="E641" s="371" t="s">
        <v>1410</v>
      </c>
      <c r="F641" s="370">
        <v>0</v>
      </c>
      <c r="G641">
        <v>0</v>
      </c>
      <c r="H641">
        <v>0</v>
      </c>
      <c r="I641" t="s">
        <v>674</v>
      </c>
      <c r="J641" s="370">
        <v>0</v>
      </c>
      <c r="K641">
        <v>0</v>
      </c>
      <c r="L641">
        <v>0</v>
      </c>
      <c r="M641" t="s">
        <v>674</v>
      </c>
      <c r="O641"/>
    </row>
    <row r="642" spans="1:15" s="11" customFormat="1" x14ac:dyDescent="0.25">
      <c r="A642" s="11" t="s">
        <v>734</v>
      </c>
      <c r="B642" s="11" t="s">
        <v>799</v>
      </c>
      <c r="C642" t="s">
        <v>245</v>
      </c>
      <c r="D642" t="s">
        <v>800</v>
      </c>
      <c r="E642" s="371" t="s">
        <v>1409</v>
      </c>
      <c r="F642" s="370">
        <v>0</v>
      </c>
      <c r="G642">
        <v>0</v>
      </c>
      <c r="H642">
        <v>0</v>
      </c>
      <c r="I642" t="s">
        <v>825</v>
      </c>
      <c r="J642" s="370">
        <v>0</v>
      </c>
      <c r="K642">
        <v>0</v>
      </c>
      <c r="L642">
        <v>0</v>
      </c>
      <c r="M642" t="s">
        <v>825</v>
      </c>
      <c r="O642"/>
    </row>
    <row r="643" spans="1:15" s="11" customFormat="1" x14ac:dyDescent="0.25">
      <c r="A643" s="11" t="s">
        <v>734</v>
      </c>
      <c r="B643" s="11" t="s">
        <v>801</v>
      </c>
      <c r="C643" t="s">
        <v>245</v>
      </c>
      <c r="D643" t="s">
        <v>802</v>
      </c>
      <c r="E643" s="371">
        <v>17.5</v>
      </c>
      <c r="F643" s="370">
        <v>13.49</v>
      </c>
      <c r="G643">
        <v>-4.01</v>
      </c>
      <c r="H643">
        <v>5.4</v>
      </c>
      <c r="I643" t="s">
        <v>163</v>
      </c>
      <c r="J643" s="370">
        <v>12.49</v>
      </c>
      <c r="K643">
        <v>-1</v>
      </c>
      <c r="L643">
        <v>5.4</v>
      </c>
      <c r="M643" t="s">
        <v>163</v>
      </c>
      <c r="O643"/>
    </row>
    <row r="644" spans="1:15" s="11" customFormat="1" x14ac:dyDescent="0.25">
      <c r="A644" s="11" t="s">
        <v>734</v>
      </c>
      <c r="B644" s="11" t="s">
        <v>803</v>
      </c>
      <c r="C644" t="s">
        <v>245</v>
      </c>
      <c r="D644" t="s">
        <v>804</v>
      </c>
      <c r="E644" s="371" t="s">
        <v>1416</v>
      </c>
      <c r="F644" s="370">
        <v>0</v>
      </c>
      <c r="G644">
        <v>0</v>
      </c>
      <c r="H644">
        <v>0</v>
      </c>
      <c r="I644" t="s">
        <v>786</v>
      </c>
      <c r="J644" s="370">
        <v>0</v>
      </c>
      <c r="K644">
        <v>0</v>
      </c>
      <c r="L644">
        <v>0</v>
      </c>
      <c r="M644" t="s">
        <v>786</v>
      </c>
      <c r="O644"/>
    </row>
    <row r="645" spans="1:15" s="11" customFormat="1" x14ac:dyDescent="0.25">
      <c r="A645" s="11" t="s">
        <v>734</v>
      </c>
      <c r="B645" s="11" t="s">
        <v>805</v>
      </c>
      <c r="C645" t="s">
        <v>245</v>
      </c>
      <c r="D645" t="s">
        <v>806</v>
      </c>
      <c r="E645" s="371" t="s">
        <v>1411</v>
      </c>
      <c r="F645" s="370">
        <v>0</v>
      </c>
      <c r="G645">
        <v>0</v>
      </c>
      <c r="H645">
        <v>0</v>
      </c>
      <c r="I645" t="s">
        <v>802</v>
      </c>
      <c r="J645" s="370">
        <v>0</v>
      </c>
      <c r="K645">
        <v>0</v>
      </c>
      <c r="L645">
        <v>0</v>
      </c>
      <c r="M645" t="s">
        <v>802</v>
      </c>
      <c r="O645"/>
    </row>
    <row r="646" spans="1:15" s="11" customFormat="1" x14ac:dyDescent="0.25">
      <c r="A646" s="11" t="s">
        <v>734</v>
      </c>
      <c r="B646" s="11" t="s">
        <v>807</v>
      </c>
      <c r="C646" t="s">
        <v>245</v>
      </c>
      <c r="D646" t="s">
        <v>808</v>
      </c>
      <c r="E646" s="371" t="s">
        <v>1411</v>
      </c>
      <c r="F646" s="370">
        <v>0</v>
      </c>
      <c r="G646">
        <v>0</v>
      </c>
      <c r="H646">
        <v>0</v>
      </c>
      <c r="I646" t="s">
        <v>802</v>
      </c>
      <c r="J646" s="370">
        <v>0</v>
      </c>
      <c r="K646">
        <v>0</v>
      </c>
      <c r="L646">
        <v>0</v>
      </c>
      <c r="M646" t="s">
        <v>802</v>
      </c>
      <c r="O646"/>
    </row>
    <row r="647" spans="1:15" s="11" customFormat="1" x14ac:dyDescent="0.25">
      <c r="A647" s="11" t="s">
        <v>734</v>
      </c>
      <c r="B647" s="11" t="s">
        <v>809</v>
      </c>
      <c r="C647" t="s">
        <v>245</v>
      </c>
      <c r="D647" t="s">
        <v>810</v>
      </c>
      <c r="E647" s="371">
        <v>1.25</v>
      </c>
      <c r="F647" s="370">
        <v>1.25</v>
      </c>
      <c r="G647">
        <v>0</v>
      </c>
      <c r="H647">
        <v>0.5</v>
      </c>
      <c r="I647" t="s">
        <v>163</v>
      </c>
      <c r="J647" s="370">
        <v>1.25</v>
      </c>
      <c r="K647">
        <v>0</v>
      </c>
      <c r="L647">
        <v>0.5</v>
      </c>
      <c r="M647" t="s">
        <v>163</v>
      </c>
      <c r="O647"/>
    </row>
    <row r="648" spans="1:15" s="11" customFormat="1" x14ac:dyDescent="0.25">
      <c r="A648" s="11" t="s">
        <v>734</v>
      </c>
      <c r="B648" s="11" t="s">
        <v>811</v>
      </c>
      <c r="C648" t="s">
        <v>245</v>
      </c>
      <c r="D648" t="s">
        <v>812</v>
      </c>
      <c r="E648" s="371" t="s">
        <v>1418</v>
      </c>
      <c r="F648" s="370">
        <v>0</v>
      </c>
      <c r="G648">
        <v>0</v>
      </c>
      <c r="H648">
        <v>0</v>
      </c>
      <c r="I648" t="s">
        <v>674</v>
      </c>
      <c r="J648" s="370">
        <v>0</v>
      </c>
      <c r="K648">
        <v>0</v>
      </c>
      <c r="L648">
        <v>0</v>
      </c>
      <c r="M648" t="s">
        <v>674</v>
      </c>
      <c r="O648"/>
    </row>
    <row r="649" spans="1:15" s="11" customFormat="1" x14ac:dyDescent="0.25">
      <c r="A649" s="11" t="s">
        <v>734</v>
      </c>
      <c r="B649" s="11" t="s">
        <v>813</v>
      </c>
      <c r="C649" t="s">
        <v>245</v>
      </c>
      <c r="D649" t="s">
        <v>814</v>
      </c>
      <c r="E649" s="371" t="s">
        <v>1414</v>
      </c>
      <c r="F649" s="370">
        <v>0</v>
      </c>
      <c r="G649">
        <v>0</v>
      </c>
      <c r="H649">
        <v>0</v>
      </c>
      <c r="I649" t="s">
        <v>757</v>
      </c>
      <c r="J649" s="370">
        <v>0</v>
      </c>
      <c r="K649">
        <v>0</v>
      </c>
      <c r="L649">
        <v>0</v>
      </c>
      <c r="M649" t="s">
        <v>757</v>
      </c>
      <c r="O649"/>
    </row>
    <row r="650" spans="1:15" s="11" customFormat="1" x14ac:dyDescent="0.25">
      <c r="A650" s="11" t="s">
        <v>734</v>
      </c>
      <c r="B650" s="11" t="s">
        <v>815</v>
      </c>
      <c r="C650" t="s">
        <v>245</v>
      </c>
      <c r="D650" t="s">
        <v>816</v>
      </c>
      <c r="E650" s="371" t="s">
        <v>1411</v>
      </c>
      <c r="F650" s="370">
        <v>0</v>
      </c>
      <c r="G650">
        <v>0</v>
      </c>
      <c r="H650">
        <v>0</v>
      </c>
      <c r="I650" t="s">
        <v>802</v>
      </c>
      <c r="J650" s="370">
        <v>0</v>
      </c>
      <c r="K650">
        <v>0</v>
      </c>
      <c r="L650">
        <v>0</v>
      </c>
      <c r="M650" t="s">
        <v>802</v>
      </c>
      <c r="O650"/>
    </row>
    <row r="651" spans="1:15" s="11" customFormat="1" x14ac:dyDescent="0.25">
      <c r="A651" s="11" t="s">
        <v>734</v>
      </c>
      <c r="B651" s="11" t="s">
        <v>818</v>
      </c>
      <c r="C651" t="s">
        <v>245</v>
      </c>
      <c r="D651" t="s">
        <v>819</v>
      </c>
      <c r="E651" s="371" t="s">
        <v>1388</v>
      </c>
      <c r="F651" s="370">
        <v>0.25</v>
      </c>
      <c r="G651">
        <v>0.25</v>
      </c>
      <c r="H651">
        <v>0</v>
      </c>
      <c r="I651" t="s">
        <v>163</v>
      </c>
      <c r="J651" s="370">
        <v>0.25</v>
      </c>
      <c r="K651">
        <v>0</v>
      </c>
      <c r="L651">
        <v>0</v>
      </c>
      <c r="M651" t="s">
        <v>163</v>
      </c>
      <c r="O651"/>
    </row>
    <row r="652" spans="1:15" s="11" customFormat="1" x14ac:dyDescent="0.25">
      <c r="A652" s="11" t="s">
        <v>734</v>
      </c>
      <c r="B652" s="11" t="s">
        <v>820</v>
      </c>
      <c r="C652" t="s">
        <v>245</v>
      </c>
      <c r="D652" t="s">
        <v>821</v>
      </c>
      <c r="E652" s="371">
        <v>1</v>
      </c>
      <c r="F652" s="370">
        <v>1</v>
      </c>
      <c r="G652">
        <v>0</v>
      </c>
      <c r="H652">
        <v>0</v>
      </c>
      <c r="I652" t="s">
        <v>163</v>
      </c>
      <c r="J652" s="370">
        <v>1</v>
      </c>
      <c r="K652">
        <v>0</v>
      </c>
      <c r="L652">
        <v>0</v>
      </c>
      <c r="M652" t="s">
        <v>163</v>
      </c>
      <c r="O652"/>
    </row>
    <row r="653" spans="1:15" s="11" customFormat="1" x14ac:dyDescent="0.25">
      <c r="A653" s="11" t="s">
        <v>734</v>
      </c>
      <c r="B653" s="11" t="s">
        <v>822</v>
      </c>
      <c r="C653" t="s">
        <v>245</v>
      </c>
      <c r="D653" t="s">
        <v>823</v>
      </c>
      <c r="E653" s="371" t="s">
        <v>1419</v>
      </c>
      <c r="F653" s="370">
        <v>0</v>
      </c>
      <c r="G653">
        <v>0</v>
      </c>
      <c r="H653">
        <v>0</v>
      </c>
      <c r="I653" t="s">
        <v>786</v>
      </c>
      <c r="J653" s="370">
        <v>0</v>
      </c>
      <c r="K653">
        <v>0</v>
      </c>
      <c r="L653">
        <v>0</v>
      </c>
      <c r="M653" t="s">
        <v>786</v>
      </c>
      <c r="O653"/>
    </row>
    <row r="654" spans="1:15" s="11" customFormat="1" x14ac:dyDescent="0.25">
      <c r="A654" s="11" t="s">
        <v>734</v>
      </c>
      <c r="B654" s="11" t="s">
        <v>824</v>
      </c>
      <c r="C654" t="s">
        <v>245</v>
      </c>
      <c r="D654" t="s">
        <v>825</v>
      </c>
      <c r="E654" s="371">
        <v>13</v>
      </c>
      <c r="F654" s="370">
        <v>14.5</v>
      </c>
      <c r="G654">
        <v>1.5</v>
      </c>
      <c r="H654">
        <v>3.5</v>
      </c>
      <c r="I654" t="s">
        <v>163</v>
      </c>
      <c r="J654" s="370">
        <v>14.5</v>
      </c>
      <c r="K654">
        <v>0</v>
      </c>
      <c r="L654">
        <v>3.5</v>
      </c>
      <c r="M654" t="s">
        <v>163</v>
      </c>
      <c r="O654"/>
    </row>
    <row r="655" spans="1:15" s="11" customFormat="1" x14ac:dyDescent="0.25">
      <c r="A655" s="11" t="s">
        <v>734</v>
      </c>
      <c r="B655" s="11" t="s">
        <v>826</v>
      </c>
      <c r="C655" t="s">
        <v>245</v>
      </c>
      <c r="D655" t="s">
        <v>827</v>
      </c>
      <c r="E655" s="371" t="s">
        <v>1410</v>
      </c>
      <c r="F655" s="370">
        <v>0</v>
      </c>
      <c r="G655">
        <v>0</v>
      </c>
      <c r="H655">
        <v>0</v>
      </c>
      <c r="I655" t="s">
        <v>674</v>
      </c>
      <c r="J655" s="370">
        <v>0</v>
      </c>
      <c r="K655">
        <v>0</v>
      </c>
      <c r="L655">
        <v>0</v>
      </c>
      <c r="M655" t="s">
        <v>674</v>
      </c>
      <c r="O655"/>
    </row>
    <row r="656" spans="1:15" s="11" customFormat="1" x14ac:dyDescent="0.25">
      <c r="A656" s="11" t="s">
        <v>734</v>
      </c>
      <c r="B656" s="11" t="s">
        <v>828</v>
      </c>
      <c r="C656" t="s">
        <v>245</v>
      </c>
      <c r="D656" t="s">
        <v>829</v>
      </c>
      <c r="E656" s="371" t="s">
        <v>1416</v>
      </c>
      <c r="F656" s="370">
        <v>0</v>
      </c>
      <c r="G656">
        <v>0</v>
      </c>
      <c r="H656">
        <v>0</v>
      </c>
      <c r="I656" t="s">
        <v>786</v>
      </c>
      <c r="J656" s="370">
        <v>0</v>
      </c>
      <c r="K656">
        <v>0</v>
      </c>
      <c r="L656">
        <v>0</v>
      </c>
      <c r="M656" t="s">
        <v>786</v>
      </c>
      <c r="O656"/>
    </row>
    <row r="657" spans="1:15" s="11" customFormat="1" x14ac:dyDescent="0.25">
      <c r="A657" s="11" t="s">
        <v>734</v>
      </c>
      <c r="B657" s="11" t="s">
        <v>830</v>
      </c>
      <c r="C657" t="s">
        <v>245</v>
      </c>
      <c r="D657" t="s">
        <v>831</v>
      </c>
      <c r="E657" s="371" t="s">
        <v>1410</v>
      </c>
      <c r="F657" s="370">
        <v>0</v>
      </c>
      <c r="G657">
        <v>0</v>
      </c>
      <c r="H657">
        <v>0</v>
      </c>
      <c r="I657" t="s">
        <v>674</v>
      </c>
      <c r="J657" s="370">
        <v>0</v>
      </c>
      <c r="K657">
        <v>0</v>
      </c>
      <c r="L657">
        <v>0</v>
      </c>
      <c r="M657" t="s">
        <v>674</v>
      </c>
      <c r="O657"/>
    </row>
    <row r="658" spans="1:15" s="11" customFormat="1" x14ac:dyDescent="0.25">
      <c r="A658" s="11" t="s">
        <v>734</v>
      </c>
      <c r="B658" s="11" t="s">
        <v>832</v>
      </c>
      <c r="C658" t="s">
        <v>245</v>
      </c>
      <c r="D658" t="s">
        <v>833</v>
      </c>
      <c r="E658" s="371" t="s">
        <v>1410</v>
      </c>
      <c r="F658" s="370">
        <v>0</v>
      </c>
      <c r="G658">
        <v>0</v>
      </c>
      <c r="H658">
        <v>0</v>
      </c>
      <c r="I658" t="s">
        <v>674</v>
      </c>
      <c r="J658" s="370">
        <v>0</v>
      </c>
      <c r="K658">
        <v>0</v>
      </c>
      <c r="L658">
        <v>0</v>
      </c>
      <c r="M658" t="s">
        <v>674</v>
      </c>
      <c r="O658"/>
    </row>
    <row r="659" spans="1:15" s="11" customFormat="1" x14ac:dyDescent="0.25">
      <c r="A659" s="11" t="s">
        <v>734</v>
      </c>
      <c r="B659" s="11" t="s">
        <v>834</v>
      </c>
      <c r="C659" t="s">
        <v>245</v>
      </c>
      <c r="D659" t="s">
        <v>835</v>
      </c>
      <c r="E659" s="371" t="s">
        <v>1416</v>
      </c>
      <c r="F659" s="370">
        <v>0</v>
      </c>
      <c r="G659">
        <v>0</v>
      </c>
      <c r="H659">
        <v>0</v>
      </c>
      <c r="I659" t="s">
        <v>786</v>
      </c>
      <c r="J659" s="370">
        <v>0</v>
      </c>
      <c r="K659">
        <v>0</v>
      </c>
      <c r="L659">
        <v>0</v>
      </c>
      <c r="M659" t="s">
        <v>786</v>
      </c>
      <c r="O659"/>
    </row>
    <row r="660" spans="1:15" s="11" customFormat="1" x14ac:dyDescent="0.25">
      <c r="A660" s="11" t="s">
        <v>734</v>
      </c>
      <c r="B660" s="11" t="s">
        <v>836</v>
      </c>
      <c r="C660" t="s">
        <v>245</v>
      </c>
      <c r="D660" t="s">
        <v>837</v>
      </c>
      <c r="E660" s="371" t="s">
        <v>1416</v>
      </c>
      <c r="F660" s="370">
        <v>0</v>
      </c>
      <c r="G660">
        <v>0</v>
      </c>
      <c r="H660">
        <v>0</v>
      </c>
      <c r="I660" t="s">
        <v>786</v>
      </c>
      <c r="J660" s="370">
        <v>0</v>
      </c>
      <c r="K660">
        <v>0</v>
      </c>
      <c r="L660">
        <v>0</v>
      </c>
      <c r="M660" t="s">
        <v>786</v>
      </c>
      <c r="O660"/>
    </row>
    <row r="661" spans="1:15" s="11" customFormat="1" x14ac:dyDescent="0.25">
      <c r="A661" s="11" t="s">
        <v>734</v>
      </c>
      <c r="B661" s="11" t="s">
        <v>838</v>
      </c>
      <c r="C661" t="s">
        <v>245</v>
      </c>
      <c r="D661" t="s">
        <v>839</v>
      </c>
      <c r="E661" s="371" t="s">
        <v>1409</v>
      </c>
      <c r="F661" s="370">
        <v>0</v>
      </c>
      <c r="G661" t="s">
        <v>163</v>
      </c>
      <c r="H661">
        <v>0</v>
      </c>
      <c r="I661" t="s">
        <v>825</v>
      </c>
      <c r="J661" s="370">
        <v>0</v>
      </c>
      <c r="K661">
        <v>0</v>
      </c>
      <c r="L661">
        <v>0</v>
      </c>
      <c r="M661" t="s">
        <v>825</v>
      </c>
      <c r="O661"/>
    </row>
    <row r="662" spans="1:15" s="11" customFormat="1" x14ac:dyDescent="0.25">
      <c r="A662" s="11" t="s">
        <v>840</v>
      </c>
      <c r="B662" s="11" t="s">
        <v>841</v>
      </c>
      <c r="C662" t="s">
        <v>545</v>
      </c>
      <c r="D662" t="s">
        <v>842</v>
      </c>
      <c r="E662" s="371" t="s">
        <v>1420</v>
      </c>
      <c r="F662" s="370">
        <v>0</v>
      </c>
      <c r="G662">
        <v>0</v>
      </c>
      <c r="H662">
        <v>0</v>
      </c>
      <c r="I662" t="s">
        <v>861</v>
      </c>
      <c r="J662" s="370">
        <v>0</v>
      </c>
      <c r="K662">
        <v>0</v>
      </c>
      <c r="L662">
        <v>0</v>
      </c>
      <c r="M662" t="s">
        <v>861</v>
      </c>
      <c r="O662"/>
    </row>
    <row r="663" spans="1:15" s="11" customFormat="1" x14ac:dyDescent="0.25">
      <c r="A663" s="11" t="s">
        <v>840</v>
      </c>
      <c r="B663" s="11" t="s">
        <v>843</v>
      </c>
      <c r="C663" t="s">
        <v>545</v>
      </c>
      <c r="D663" t="s">
        <v>844</v>
      </c>
      <c r="E663" s="371" t="s">
        <v>1420</v>
      </c>
      <c r="F663" s="370">
        <v>0</v>
      </c>
      <c r="G663">
        <v>0</v>
      </c>
      <c r="H663">
        <v>0</v>
      </c>
      <c r="I663" t="s">
        <v>861</v>
      </c>
      <c r="J663" s="370">
        <v>0</v>
      </c>
      <c r="K663">
        <v>0</v>
      </c>
      <c r="L663">
        <v>0</v>
      </c>
      <c r="M663" t="s">
        <v>861</v>
      </c>
      <c r="O663"/>
    </row>
    <row r="664" spans="1:15" s="11" customFormat="1" x14ac:dyDescent="0.25">
      <c r="A664" s="11" t="s">
        <v>840</v>
      </c>
      <c r="B664" s="11" t="s">
        <v>845</v>
      </c>
      <c r="C664" t="s">
        <v>545</v>
      </c>
      <c r="D664" t="s">
        <v>846</v>
      </c>
      <c r="E664" s="371" t="s">
        <v>1420</v>
      </c>
      <c r="F664" s="370">
        <v>0</v>
      </c>
      <c r="G664">
        <v>0</v>
      </c>
      <c r="H664">
        <v>0</v>
      </c>
      <c r="I664" t="s">
        <v>861</v>
      </c>
      <c r="J664" s="370">
        <v>0</v>
      </c>
      <c r="K664">
        <v>0</v>
      </c>
      <c r="L664">
        <v>0</v>
      </c>
      <c r="M664" t="s">
        <v>861</v>
      </c>
      <c r="O664"/>
    </row>
    <row r="665" spans="1:15" s="11" customFormat="1" x14ac:dyDescent="0.25">
      <c r="A665" s="11" t="s">
        <v>840</v>
      </c>
      <c r="B665" s="11" t="s">
        <v>847</v>
      </c>
      <c r="C665" t="s">
        <v>545</v>
      </c>
      <c r="D665" t="s">
        <v>848</v>
      </c>
      <c r="E665" s="371" t="s">
        <v>1420</v>
      </c>
      <c r="F665" s="370">
        <v>0</v>
      </c>
      <c r="G665">
        <v>0</v>
      </c>
      <c r="H665">
        <v>0</v>
      </c>
      <c r="I665" t="s">
        <v>861</v>
      </c>
      <c r="J665" s="370">
        <v>0</v>
      </c>
      <c r="K665">
        <v>0</v>
      </c>
      <c r="L665">
        <v>0</v>
      </c>
      <c r="M665" t="s">
        <v>861</v>
      </c>
      <c r="O665"/>
    </row>
    <row r="666" spans="1:15" s="11" customFormat="1" x14ac:dyDescent="0.25">
      <c r="A666" s="11" t="s">
        <v>840</v>
      </c>
      <c r="B666" s="11" t="s">
        <v>849</v>
      </c>
      <c r="C666" t="s">
        <v>545</v>
      </c>
      <c r="D666" t="s">
        <v>850</v>
      </c>
      <c r="E666" s="371" t="s">
        <v>1420</v>
      </c>
      <c r="F666" s="370">
        <v>0</v>
      </c>
      <c r="G666">
        <v>0</v>
      </c>
      <c r="H666">
        <v>0</v>
      </c>
      <c r="I666" t="s">
        <v>861</v>
      </c>
      <c r="J666" s="370">
        <v>0</v>
      </c>
      <c r="K666">
        <v>0</v>
      </c>
      <c r="L666">
        <v>0</v>
      </c>
      <c r="M666" t="s">
        <v>861</v>
      </c>
      <c r="O666"/>
    </row>
    <row r="667" spans="1:15" s="11" customFormat="1" x14ac:dyDescent="0.25">
      <c r="A667" s="11" t="s">
        <v>840</v>
      </c>
      <c r="B667" s="11" t="s">
        <v>851</v>
      </c>
      <c r="C667" t="s">
        <v>545</v>
      </c>
      <c r="D667" t="s">
        <v>852</v>
      </c>
      <c r="E667" s="371" t="s">
        <v>1420</v>
      </c>
      <c r="F667" s="370">
        <v>0</v>
      </c>
      <c r="G667">
        <v>0</v>
      </c>
      <c r="H667">
        <v>0</v>
      </c>
      <c r="I667" t="s">
        <v>861</v>
      </c>
      <c r="J667" s="370">
        <v>0</v>
      </c>
      <c r="K667">
        <v>0</v>
      </c>
      <c r="L667">
        <v>0</v>
      </c>
      <c r="M667" t="s">
        <v>861</v>
      </c>
      <c r="O667"/>
    </row>
    <row r="668" spans="1:15" s="11" customFormat="1" x14ac:dyDescent="0.25">
      <c r="A668" s="11" t="s">
        <v>840</v>
      </c>
      <c r="B668" s="11" t="s">
        <v>853</v>
      </c>
      <c r="C668" t="s">
        <v>545</v>
      </c>
      <c r="D668" t="s">
        <v>854</v>
      </c>
      <c r="E668" s="371">
        <v>1</v>
      </c>
      <c r="F668" s="370" t="s">
        <v>691</v>
      </c>
      <c r="G668" t="s">
        <v>163</v>
      </c>
      <c r="H668" t="s">
        <v>691</v>
      </c>
      <c r="I668" t="s">
        <v>163</v>
      </c>
      <c r="J668" s="370" t="s">
        <v>691</v>
      </c>
      <c r="K668" t="e">
        <v>#N/A</v>
      </c>
      <c r="L668" t="s">
        <v>691</v>
      </c>
      <c r="M668" t="s">
        <v>163</v>
      </c>
      <c r="O668"/>
    </row>
    <row r="669" spans="1:15" s="11" customFormat="1" x14ac:dyDescent="0.25">
      <c r="A669" s="11" t="s">
        <v>840</v>
      </c>
      <c r="B669" s="11" t="s">
        <v>855</v>
      </c>
      <c r="C669" t="s">
        <v>545</v>
      </c>
      <c r="D669" t="s">
        <v>856</v>
      </c>
      <c r="E669" s="371" t="s">
        <v>1420</v>
      </c>
      <c r="F669" s="370">
        <v>0</v>
      </c>
      <c r="G669">
        <v>0</v>
      </c>
      <c r="H669">
        <v>0</v>
      </c>
      <c r="I669" t="s">
        <v>861</v>
      </c>
      <c r="J669" s="370">
        <v>0</v>
      </c>
      <c r="K669">
        <v>0</v>
      </c>
      <c r="L669">
        <v>0</v>
      </c>
      <c r="M669" t="s">
        <v>861</v>
      </c>
      <c r="O669"/>
    </row>
    <row r="670" spans="1:15" s="11" customFormat="1" x14ac:dyDescent="0.25">
      <c r="A670" s="11" t="s">
        <v>840</v>
      </c>
      <c r="B670" s="11" t="s">
        <v>857</v>
      </c>
      <c r="C670" t="s">
        <v>545</v>
      </c>
      <c r="D670" t="s">
        <v>858</v>
      </c>
      <c r="E670" s="371" t="s">
        <v>1420</v>
      </c>
      <c r="F670" s="370">
        <v>0</v>
      </c>
      <c r="G670">
        <v>0</v>
      </c>
      <c r="H670">
        <v>0</v>
      </c>
      <c r="I670" t="s">
        <v>861</v>
      </c>
      <c r="J670" s="370">
        <v>0</v>
      </c>
      <c r="K670">
        <v>0</v>
      </c>
      <c r="L670">
        <v>0</v>
      </c>
      <c r="M670" t="s">
        <v>861</v>
      </c>
      <c r="O670"/>
    </row>
    <row r="671" spans="1:15" s="11" customFormat="1" x14ac:dyDescent="0.25">
      <c r="A671" s="11" t="s">
        <v>840</v>
      </c>
      <c r="B671" s="11" t="s">
        <v>859</v>
      </c>
      <c r="C671" t="s">
        <v>545</v>
      </c>
      <c r="D671" t="s">
        <v>860</v>
      </c>
      <c r="E671" s="371" t="s">
        <v>1420</v>
      </c>
      <c r="F671" s="370">
        <v>0</v>
      </c>
      <c r="G671">
        <v>0</v>
      </c>
      <c r="H671">
        <v>0</v>
      </c>
      <c r="I671" t="s">
        <v>861</v>
      </c>
      <c r="J671" s="370">
        <v>0</v>
      </c>
      <c r="K671">
        <v>0</v>
      </c>
      <c r="L671">
        <v>0</v>
      </c>
      <c r="M671" t="s">
        <v>861</v>
      </c>
      <c r="O671"/>
    </row>
    <row r="672" spans="1:15" s="11" customFormat="1" x14ac:dyDescent="0.25">
      <c r="A672" s="11" t="s">
        <v>840</v>
      </c>
      <c r="B672" s="153" t="s">
        <v>163</v>
      </c>
      <c r="C672" t="s">
        <v>545</v>
      </c>
      <c r="D672" t="s">
        <v>861</v>
      </c>
      <c r="E672" s="371" t="s">
        <v>163</v>
      </c>
      <c r="F672" s="370">
        <v>10.4</v>
      </c>
      <c r="G672" t="s">
        <v>163</v>
      </c>
      <c r="H672">
        <v>4</v>
      </c>
      <c r="I672" t="s">
        <v>163</v>
      </c>
      <c r="J672" s="370">
        <v>10.4</v>
      </c>
      <c r="K672">
        <v>0</v>
      </c>
      <c r="L672">
        <v>4</v>
      </c>
      <c r="M672" t="s">
        <v>163</v>
      </c>
      <c r="O672"/>
    </row>
    <row r="673" spans="1:15" s="11" customFormat="1" x14ac:dyDescent="0.25">
      <c r="A673" s="11" t="s">
        <v>840</v>
      </c>
      <c r="B673" s="11" t="s">
        <v>862</v>
      </c>
      <c r="C673" t="s">
        <v>545</v>
      </c>
      <c r="D673" t="s">
        <v>863</v>
      </c>
      <c r="E673" s="371" t="s">
        <v>1420</v>
      </c>
      <c r="F673" s="370">
        <v>0</v>
      </c>
      <c r="G673">
        <v>0</v>
      </c>
      <c r="H673">
        <v>0</v>
      </c>
      <c r="I673" t="s">
        <v>861</v>
      </c>
      <c r="J673" s="370">
        <v>0</v>
      </c>
      <c r="K673">
        <v>0</v>
      </c>
      <c r="L673">
        <v>0</v>
      </c>
      <c r="M673" t="s">
        <v>861</v>
      </c>
      <c r="O673"/>
    </row>
    <row r="674" spans="1:15" s="11" customFormat="1" x14ac:dyDescent="0.25">
      <c r="A674" s="11" t="s">
        <v>840</v>
      </c>
      <c r="B674" s="11" t="s">
        <v>864</v>
      </c>
      <c r="C674" t="s">
        <v>545</v>
      </c>
      <c r="D674" t="s">
        <v>865</v>
      </c>
      <c r="E674" s="371" t="s">
        <v>1420</v>
      </c>
      <c r="F674" s="370">
        <v>0</v>
      </c>
      <c r="G674">
        <v>0</v>
      </c>
      <c r="H674">
        <v>0</v>
      </c>
      <c r="I674" t="s">
        <v>861</v>
      </c>
      <c r="J674" s="370">
        <v>0</v>
      </c>
      <c r="K674">
        <v>0</v>
      </c>
      <c r="L674">
        <v>0</v>
      </c>
      <c r="M674" t="s">
        <v>861</v>
      </c>
      <c r="O674"/>
    </row>
    <row r="675" spans="1:15" s="11" customFormat="1" x14ac:dyDescent="0.25">
      <c r="A675" s="11" t="s">
        <v>840</v>
      </c>
      <c r="B675" s="11" t="s">
        <v>866</v>
      </c>
      <c r="C675" t="s">
        <v>545</v>
      </c>
      <c r="D675" t="s">
        <v>867</v>
      </c>
      <c r="E675" s="371" t="s">
        <v>1420</v>
      </c>
      <c r="F675" s="370">
        <v>0</v>
      </c>
      <c r="G675">
        <v>0</v>
      </c>
      <c r="H675">
        <v>0</v>
      </c>
      <c r="I675" t="s">
        <v>861</v>
      </c>
      <c r="J675" s="370">
        <v>0</v>
      </c>
      <c r="K675">
        <v>0</v>
      </c>
      <c r="L675">
        <v>0</v>
      </c>
      <c r="M675" t="s">
        <v>861</v>
      </c>
      <c r="O675"/>
    </row>
    <row r="676" spans="1:15" s="11" customFormat="1" x14ac:dyDescent="0.25">
      <c r="A676" s="11" t="s">
        <v>840</v>
      </c>
      <c r="B676" s="11" t="s">
        <v>868</v>
      </c>
      <c r="C676" t="s">
        <v>545</v>
      </c>
      <c r="D676" t="s">
        <v>869</v>
      </c>
      <c r="E676" s="371" t="s">
        <v>1420</v>
      </c>
      <c r="F676" s="370">
        <v>0</v>
      </c>
      <c r="G676">
        <v>0</v>
      </c>
      <c r="H676">
        <v>0</v>
      </c>
      <c r="I676" t="s">
        <v>861</v>
      </c>
      <c r="J676" s="370">
        <v>0</v>
      </c>
      <c r="K676">
        <v>0</v>
      </c>
      <c r="L676">
        <v>0</v>
      </c>
      <c r="M676" t="s">
        <v>861</v>
      </c>
      <c r="O676"/>
    </row>
    <row r="677" spans="1:15" s="11" customFormat="1" x14ac:dyDescent="0.25">
      <c r="A677" s="11" t="s">
        <v>840</v>
      </c>
      <c r="B677" s="11" t="s">
        <v>870</v>
      </c>
      <c r="C677" t="s">
        <v>545</v>
      </c>
      <c r="D677" t="s">
        <v>871</v>
      </c>
      <c r="E677" s="371" t="s">
        <v>1420</v>
      </c>
      <c r="F677" s="370">
        <v>0</v>
      </c>
      <c r="G677">
        <v>0</v>
      </c>
      <c r="H677">
        <v>0</v>
      </c>
      <c r="I677" t="s">
        <v>861</v>
      </c>
      <c r="J677" s="370">
        <v>0</v>
      </c>
      <c r="K677">
        <v>0</v>
      </c>
      <c r="L677">
        <v>0</v>
      </c>
      <c r="M677" t="s">
        <v>861</v>
      </c>
      <c r="O677"/>
    </row>
    <row r="678" spans="1:15" s="11" customFormat="1" x14ac:dyDescent="0.25">
      <c r="A678" s="11" t="s">
        <v>840</v>
      </c>
      <c r="B678" s="11" t="s">
        <v>872</v>
      </c>
      <c r="C678" t="s">
        <v>545</v>
      </c>
      <c r="D678" t="s">
        <v>873</v>
      </c>
      <c r="E678" s="371" t="s">
        <v>1420</v>
      </c>
      <c r="F678" s="370">
        <v>0</v>
      </c>
      <c r="G678">
        <v>0</v>
      </c>
      <c r="H678">
        <v>0</v>
      </c>
      <c r="I678" t="s">
        <v>861</v>
      </c>
      <c r="J678" s="370">
        <v>0</v>
      </c>
      <c r="K678">
        <v>0</v>
      </c>
      <c r="L678">
        <v>0</v>
      </c>
      <c r="M678" t="s">
        <v>861</v>
      </c>
      <c r="O678"/>
    </row>
    <row r="679" spans="1:15" s="11" customFormat="1" x14ac:dyDescent="0.25">
      <c r="A679" s="11" t="s">
        <v>840</v>
      </c>
      <c r="B679" s="11" t="s">
        <v>874</v>
      </c>
      <c r="C679" t="s">
        <v>545</v>
      </c>
      <c r="D679" t="s">
        <v>875</v>
      </c>
      <c r="E679" s="371" t="s">
        <v>1420</v>
      </c>
      <c r="F679" s="370">
        <v>0</v>
      </c>
      <c r="G679">
        <v>0</v>
      </c>
      <c r="H679">
        <v>0</v>
      </c>
      <c r="I679" t="s">
        <v>861</v>
      </c>
      <c r="J679" s="370">
        <v>0</v>
      </c>
      <c r="K679">
        <v>0</v>
      </c>
      <c r="L679">
        <v>0</v>
      </c>
      <c r="M679" t="s">
        <v>861</v>
      </c>
      <c r="O679"/>
    </row>
    <row r="680" spans="1:15" s="11" customFormat="1" x14ac:dyDescent="0.25">
      <c r="A680" s="11" t="s">
        <v>840</v>
      </c>
      <c r="B680" s="11" t="s">
        <v>876</v>
      </c>
      <c r="C680" t="s">
        <v>545</v>
      </c>
      <c r="D680" t="s">
        <v>877</v>
      </c>
      <c r="E680" s="371" t="s">
        <v>1420</v>
      </c>
      <c r="F680" s="370">
        <v>0</v>
      </c>
      <c r="G680">
        <v>0</v>
      </c>
      <c r="H680">
        <v>0</v>
      </c>
      <c r="I680" t="s">
        <v>861</v>
      </c>
      <c r="J680" s="370">
        <v>0</v>
      </c>
      <c r="K680">
        <v>0</v>
      </c>
      <c r="L680">
        <v>0</v>
      </c>
      <c r="M680" t="s">
        <v>861</v>
      </c>
      <c r="O680"/>
    </row>
    <row r="681" spans="1:15" s="11" customFormat="1" x14ac:dyDescent="0.25">
      <c r="A681" s="11" t="s">
        <v>840</v>
      </c>
      <c r="B681" s="11" t="s">
        <v>878</v>
      </c>
      <c r="C681" t="s">
        <v>545</v>
      </c>
      <c r="D681" t="s">
        <v>879</v>
      </c>
      <c r="E681" s="371" t="s">
        <v>1420</v>
      </c>
      <c r="F681" s="370">
        <v>0</v>
      </c>
      <c r="G681">
        <v>0</v>
      </c>
      <c r="H681">
        <v>0</v>
      </c>
      <c r="I681" t="s">
        <v>861</v>
      </c>
      <c r="J681" s="370">
        <v>0</v>
      </c>
      <c r="K681">
        <v>0</v>
      </c>
      <c r="L681">
        <v>0</v>
      </c>
      <c r="M681" t="s">
        <v>861</v>
      </c>
      <c r="O681"/>
    </row>
    <row r="682" spans="1:15" s="11" customFormat="1" x14ac:dyDescent="0.25">
      <c r="A682" s="11" t="s">
        <v>840</v>
      </c>
      <c r="B682" s="11" t="s">
        <v>880</v>
      </c>
      <c r="C682" t="s">
        <v>545</v>
      </c>
      <c r="D682" t="s">
        <v>881</v>
      </c>
      <c r="E682" s="371" t="s">
        <v>1420</v>
      </c>
      <c r="F682" s="370">
        <v>0</v>
      </c>
      <c r="G682">
        <v>0</v>
      </c>
      <c r="H682">
        <v>0</v>
      </c>
      <c r="I682" t="s">
        <v>861</v>
      </c>
      <c r="J682" s="370">
        <v>0</v>
      </c>
      <c r="K682">
        <v>0</v>
      </c>
      <c r="L682">
        <v>0</v>
      </c>
      <c r="M682" t="s">
        <v>861</v>
      </c>
      <c r="O682"/>
    </row>
    <row r="683" spans="1:15" s="11" customFormat="1" x14ac:dyDescent="0.25">
      <c r="A683" s="11" t="s">
        <v>840</v>
      </c>
      <c r="B683" s="11" t="s">
        <v>882</v>
      </c>
      <c r="C683" t="s">
        <v>545</v>
      </c>
      <c r="D683" t="s">
        <v>883</v>
      </c>
      <c r="E683" s="371" t="s">
        <v>1420</v>
      </c>
      <c r="F683" s="370">
        <v>0</v>
      </c>
      <c r="G683">
        <v>0</v>
      </c>
      <c r="H683">
        <v>0</v>
      </c>
      <c r="I683" t="s">
        <v>861</v>
      </c>
      <c r="J683" s="370">
        <v>0</v>
      </c>
      <c r="K683">
        <v>0</v>
      </c>
      <c r="L683">
        <v>0</v>
      </c>
      <c r="M683" t="s">
        <v>861</v>
      </c>
      <c r="O683"/>
    </row>
    <row r="684" spans="1:15" s="11" customFormat="1" x14ac:dyDescent="0.25">
      <c r="A684" s="11" t="s">
        <v>840</v>
      </c>
      <c r="B684" s="11" t="s">
        <v>884</v>
      </c>
      <c r="C684" t="s">
        <v>545</v>
      </c>
      <c r="D684" t="s">
        <v>885</v>
      </c>
      <c r="E684" s="371" t="s">
        <v>1420</v>
      </c>
      <c r="F684" s="370">
        <v>0</v>
      </c>
      <c r="G684">
        <v>0</v>
      </c>
      <c r="H684">
        <v>0</v>
      </c>
      <c r="I684" t="s">
        <v>861</v>
      </c>
      <c r="J684" s="370">
        <v>0</v>
      </c>
      <c r="K684">
        <v>0</v>
      </c>
      <c r="L684">
        <v>0</v>
      </c>
      <c r="M684" t="s">
        <v>861</v>
      </c>
      <c r="O684"/>
    </row>
    <row r="685" spans="1:15" s="11" customFormat="1" x14ac:dyDescent="0.25">
      <c r="A685" s="11" t="s">
        <v>840</v>
      </c>
      <c r="B685" s="11" t="s">
        <v>886</v>
      </c>
      <c r="C685" t="s">
        <v>545</v>
      </c>
      <c r="D685" t="s">
        <v>887</v>
      </c>
      <c r="E685" s="371" t="s">
        <v>1420</v>
      </c>
      <c r="F685" s="370">
        <v>0</v>
      </c>
      <c r="G685">
        <v>0</v>
      </c>
      <c r="H685">
        <v>0</v>
      </c>
      <c r="I685" t="s">
        <v>861</v>
      </c>
      <c r="J685" s="370">
        <v>0</v>
      </c>
      <c r="K685">
        <v>0</v>
      </c>
      <c r="L685">
        <v>0</v>
      </c>
      <c r="M685" t="s">
        <v>861</v>
      </c>
      <c r="O685"/>
    </row>
    <row r="686" spans="1:15" s="11" customFormat="1" x14ac:dyDescent="0.25">
      <c r="A686" s="11" t="s">
        <v>840</v>
      </c>
      <c r="B686" s="11" t="s">
        <v>888</v>
      </c>
      <c r="C686" t="s">
        <v>545</v>
      </c>
      <c r="D686" t="s">
        <v>889</v>
      </c>
      <c r="E686" s="371" t="s">
        <v>1420</v>
      </c>
      <c r="F686" s="370">
        <v>0</v>
      </c>
      <c r="G686">
        <v>0</v>
      </c>
      <c r="H686">
        <v>0</v>
      </c>
      <c r="I686" t="s">
        <v>861</v>
      </c>
      <c r="J686" s="370">
        <v>0</v>
      </c>
      <c r="K686">
        <v>0</v>
      </c>
      <c r="L686">
        <v>0</v>
      </c>
      <c r="M686" t="s">
        <v>861</v>
      </c>
      <c r="O686"/>
    </row>
    <row r="687" spans="1:15" s="11" customFormat="1" x14ac:dyDescent="0.25">
      <c r="A687" s="11" t="s">
        <v>840</v>
      </c>
      <c r="B687" s="11" t="s">
        <v>890</v>
      </c>
      <c r="C687" t="s">
        <v>545</v>
      </c>
      <c r="D687" t="s">
        <v>891</v>
      </c>
      <c r="E687" s="371" t="s">
        <v>1420</v>
      </c>
      <c r="F687" s="370">
        <v>0</v>
      </c>
      <c r="G687">
        <v>0</v>
      </c>
      <c r="H687">
        <v>0</v>
      </c>
      <c r="I687" t="s">
        <v>861</v>
      </c>
      <c r="J687" s="370">
        <v>0</v>
      </c>
      <c r="K687">
        <v>0</v>
      </c>
      <c r="L687">
        <v>0</v>
      </c>
      <c r="M687" t="s">
        <v>861</v>
      </c>
      <c r="O687"/>
    </row>
    <row r="688" spans="1:15" s="11" customFormat="1" x14ac:dyDescent="0.25">
      <c r="A688" s="11" t="s">
        <v>840</v>
      </c>
      <c r="B688" s="11" t="s">
        <v>892</v>
      </c>
      <c r="C688" t="s">
        <v>545</v>
      </c>
      <c r="D688" t="s">
        <v>893</v>
      </c>
      <c r="E688" s="371" t="s">
        <v>1420</v>
      </c>
      <c r="F688" s="370">
        <v>0</v>
      </c>
      <c r="G688">
        <v>0</v>
      </c>
      <c r="H688">
        <v>0</v>
      </c>
      <c r="I688" t="s">
        <v>861</v>
      </c>
      <c r="J688" s="370">
        <v>0</v>
      </c>
      <c r="K688">
        <v>0</v>
      </c>
      <c r="L688">
        <v>0</v>
      </c>
      <c r="M688" t="s">
        <v>861</v>
      </c>
      <c r="O688"/>
    </row>
    <row r="689" spans="1:15" s="11" customFormat="1" x14ac:dyDescent="0.25">
      <c r="A689" s="11" t="s">
        <v>840</v>
      </c>
      <c r="B689" s="11" t="s">
        <v>894</v>
      </c>
      <c r="C689" t="s">
        <v>545</v>
      </c>
      <c r="D689" t="s">
        <v>895</v>
      </c>
      <c r="E689" s="371" t="s">
        <v>1420</v>
      </c>
      <c r="F689" s="370">
        <v>0</v>
      </c>
      <c r="G689">
        <v>0</v>
      </c>
      <c r="H689">
        <v>0</v>
      </c>
      <c r="I689" t="s">
        <v>861</v>
      </c>
      <c r="J689" s="370">
        <v>0</v>
      </c>
      <c r="K689">
        <v>0</v>
      </c>
      <c r="L689">
        <v>0</v>
      </c>
      <c r="M689" t="s">
        <v>861</v>
      </c>
      <c r="O689"/>
    </row>
    <row r="690" spans="1:15" s="11" customFormat="1" x14ac:dyDescent="0.25">
      <c r="A690" s="11" t="s">
        <v>840</v>
      </c>
      <c r="B690" s="11" t="s">
        <v>897</v>
      </c>
      <c r="C690" t="s">
        <v>545</v>
      </c>
      <c r="D690" t="s">
        <v>898</v>
      </c>
      <c r="E690" s="371">
        <v>1</v>
      </c>
      <c r="F690" s="370">
        <v>1</v>
      </c>
      <c r="G690">
        <v>0</v>
      </c>
      <c r="H690">
        <v>0</v>
      </c>
      <c r="I690" t="s">
        <v>163</v>
      </c>
      <c r="J690" s="370">
        <v>1</v>
      </c>
      <c r="K690">
        <v>0</v>
      </c>
      <c r="L690">
        <v>0</v>
      </c>
      <c r="M690" t="s">
        <v>163</v>
      </c>
      <c r="O690"/>
    </row>
    <row r="691" spans="1:15" s="11" customFormat="1" x14ac:dyDescent="0.25">
      <c r="A691" s="11" t="s">
        <v>840</v>
      </c>
      <c r="B691" s="11" t="s">
        <v>899</v>
      </c>
      <c r="C691" t="s">
        <v>545</v>
      </c>
      <c r="D691" t="s">
        <v>900</v>
      </c>
      <c r="E691" s="371" t="s">
        <v>1420</v>
      </c>
      <c r="F691" s="370">
        <v>0</v>
      </c>
      <c r="G691">
        <v>0</v>
      </c>
      <c r="H691">
        <v>0</v>
      </c>
      <c r="I691" t="s">
        <v>861</v>
      </c>
      <c r="J691" s="370">
        <v>0</v>
      </c>
      <c r="K691">
        <v>0</v>
      </c>
      <c r="L691">
        <v>0</v>
      </c>
      <c r="M691" t="s">
        <v>861</v>
      </c>
      <c r="O691"/>
    </row>
    <row r="692" spans="1:15" s="11" customFormat="1" x14ac:dyDescent="0.25">
      <c r="A692" s="11" t="s">
        <v>840</v>
      </c>
      <c r="B692" s="11" t="s">
        <v>901</v>
      </c>
      <c r="C692" t="s">
        <v>545</v>
      </c>
      <c r="D692" t="s">
        <v>902</v>
      </c>
      <c r="E692" s="371" t="s">
        <v>1420</v>
      </c>
      <c r="F692" s="370">
        <v>0</v>
      </c>
      <c r="G692">
        <v>0</v>
      </c>
      <c r="H692">
        <v>0</v>
      </c>
      <c r="I692" t="s">
        <v>861</v>
      </c>
      <c r="J692" s="370">
        <v>0</v>
      </c>
      <c r="K692">
        <v>0</v>
      </c>
      <c r="L692">
        <v>0</v>
      </c>
      <c r="M692" t="s">
        <v>861</v>
      </c>
      <c r="O692"/>
    </row>
    <row r="693" spans="1:15" s="11" customFormat="1" x14ac:dyDescent="0.25">
      <c r="A693" s="11" t="s">
        <v>840</v>
      </c>
      <c r="B693" s="11" t="s">
        <v>903</v>
      </c>
      <c r="C693" t="s">
        <v>545</v>
      </c>
      <c r="D693" t="s">
        <v>904</v>
      </c>
      <c r="E693" s="371" t="s">
        <v>1420</v>
      </c>
      <c r="F693" s="370">
        <v>0</v>
      </c>
      <c r="G693">
        <v>0</v>
      </c>
      <c r="H693">
        <v>0</v>
      </c>
      <c r="I693" t="s">
        <v>861</v>
      </c>
      <c r="J693" s="370">
        <v>0</v>
      </c>
      <c r="K693">
        <v>0</v>
      </c>
      <c r="L693">
        <v>0</v>
      </c>
      <c r="M693" t="s">
        <v>861</v>
      </c>
      <c r="O693"/>
    </row>
    <row r="694" spans="1:15" s="11" customFormat="1" x14ac:dyDescent="0.25">
      <c r="A694" s="11" t="s">
        <v>840</v>
      </c>
      <c r="B694" s="11" t="s">
        <v>905</v>
      </c>
      <c r="C694" t="s">
        <v>545</v>
      </c>
      <c r="D694" t="s">
        <v>906</v>
      </c>
      <c r="E694" s="371" t="s">
        <v>1420</v>
      </c>
      <c r="F694" s="370">
        <v>0</v>
      </c>
      <c r="G694">
        <v>0</v>
      </c>
      <c r="H694">
        <v>0</v>
      </c>
      <c r="I694" t="s">
        <v>861</v>
      </c>
      <c r="J694" s="370">
        <v>0</v>
      </c>
      <c r="K694">
        <v>0</v>
      </c>
      <c r="L694">
        <v>0</v>
      </c>
      <c r="M694" t="s">
        <v>861</v>
      </c>
      <c r="O694"/>
    </row>
    <row r="695" spans="1:15" s="11" customFormat="1" x14ac:dyDescent="0.25">
      <c r="A695" s="11" t="s">
        <v>840</v>
      </c>
      <c r="B695" s="11" t="s">
        <v>907</v>
      </c>
      <c r="C695" t="s">
        <v>545</v>
      </c>
      <c r="D695" t="s">
        <v>908</v>
      </c>
      <c r="E695" s="371" t="s">
        <v>1420</v>
      </c>
      <c r="F695" s="370">
        <v>0</v>
      </c>
      <c r="G695">
        <v>0</v>
      </c>
      <c r="H695">
        <v>0</v>
      </c>
      <c r="I695" t="s">
        <v>861</v>
      </c>
      <c r="J695" s="370">
        <v>0</v>
      </c>
      <c r="K695">
        <v>0</v>
      </c>
      <c r="L695">
        <v>0</v>
      </c>
      <c r="M695" t="s">
        <v>861</v>
      </c>
      <c r="O695"/>
    </row>
    <row r="696" spans="1:15" s="11" customFormat="1" x14ac:dyDescent="0.25">
      <c r="A696" s="11" t="s">
        <v>1026</v>
      </c>
      <c r="B696" s="11" t="s">
        <v>1027</v>
      </c>
      <c r="C696" t="s">
        <v>546</v>
      </c>
      <c r="D696" t="s">
        <v>1028</v>
      </c>
      <c r="E696" s="371" t="s">
        <v>1421</v>
      </c>
      <c r="F696" s="370">
        <v>0</v>
      </c>
      <c r="G696">
        <v>0</v>
      </c>
      <c r="H696">
        <v>0</v>
      </c>
      <c r="I696" t="s">
        <v>1404</v>
      </c>
      <c r="J696" s="370">
        <v>0</v>
      </c>
      <c r="K696">
        <v>0</v>
      </c>
      <c r="L696">
        <v>0</v>
      </c>
      <c r="M696" t="s">
        <v>1404</v>
      </c>
      <c r="O696"/>
    </row>
    <row r="697" spans="1:15" s="11" customFormat="1" x14ac:dyDescent="0.25">
      <c r="A697" s="11" t="s">
        <v>1026</v>
      </c>
      <c r="B697" s="11" t="s">
        <v>1029</v>
      </c>
      <c r="C697" t="s">
        <v>546</v>
      </c>
      <c r="D697" t="s">
        <v>1030</v>
      </c>
      <c r="E697" s="371" t="s">
        <v>1421</v>
      </c>
      <c r="F697" s="370">
        <v>0</v>
      </c>
      <c r="G697">
        <v>0</v>
      </c>
      <c r="H697">
        <v>0</v>
      </c>
      <c r="I697" t="s">
        <v>1047</v>
      </c>
      <c r="J697" s="370">
        <v>0</v>
      </c>
      <c r="K697">
        <v>0</v>
      </c>
      <c r="L697">
        <v>0</v>
      </c>
      <c r="M697" t="s">
        <v>1047</v>
      </c>
      <c r="O697"/>
    </row>
    <row r="698" spans="1:15" s="11" customFormat="1" x14ac:dyDescent="0.25">
      <c r="A698" s="11" t="s">
        <v>1026</v>
      </c>
      <c r="B698" s="11" t="s">
        <v>1031</v>
      </c>
      <c r="C698" t="s">
        <v>546</v>
      </c>
      <c r="D698" t="s">
        <v>1032</v>
      </c>
      <c r="E698" s="371" t="s">
        <v>1422</v>
      </c>
      <c r="F698" s="370">
        <v>0</v>
      </c>
      <c r="G698">
        <v>0</v>
      </c>
      <c r="H698">
        <v>0</v>
      </c>
      <c r="I698" t="s">
        <v>1089</v>
      </c>
      <c r="J698" s="370">
        <v>0</v>
      </c>
      <c r="K698">
        <v>0</v>
      </c>
      <c r="L698">
        <v>0</v>
      </c>
      <c r="M698" t="s">
        <v>1089</v>
      </c>
      <c r="O698"/>
    </row>
    <row r="699" spans="1:15" s="11" customFormat="1" x14ac:dyDescent="0.25">
      <c r="A699" s="11" t="s">
        <v>1026</v>
      </c>
      <c r="B699" s="11" t="s">
        <v>1033</v>
      </c>
      <c r="C699" t="s">
        <v>546</v>
      </c>
      <c r="D699" t="s">
        <v>1034</v>
      </c>
      <c r="E699" s="371" t="s">
        <v>1423</v>
      </c>
      <c r="F699" s="370">
        <v>0</v>
      </c>
      <c r="G699">
        <v>0</v>
      </c>
      <c r="H699">
        <v>0</v>
      </c>
      <c r="I699" t="s">
        <v>1077</v>
      </c>
      <c r="J699" s="370">
        <v>0</v>
      </c>
      <c r="K699">
        <v>0</v>
      </c>
      <c r="L699">
        <v>0</v>
      </c>
      <c r="M699" t="s">
        <v>1077</v>
      </c>
      <c r="O699"/>
    </row>
    <row r="700" spans="1:15" s="11" customFormat="1" x14ac:dyDescent="0.25">
      <c r="A700" s="11" t="s">
        <v>1026</v>
      </c>
      <c r="B700" s="153" t="s">
        <v>163</v>
      </c>
      <c r="C700" t="s">
        <v>546</v>
      </c>
      <c r="D700" t="s">
        <v>1035</v>
      </c>
      <c r="E700" s="371" t="s">
        <v>163</v>
      </c>
      <c r="F700" s="370">
        <v>3.35</v>
      </c>
      <c r="G700" t="s">
        <v>163</v>
      </c>
      <c r="H700">
        <v>1.35</v>
      </c>
      <c r="I700" t="s">
        <v>163</v>
      </c>
      <c r="J700" s="370">
        <v>3.35</v>
      </c>
      <c r="K700">
        <v>0</v>
      </c>
      <c r="L700">
        <v>1.35</v>
      </c>
      <c r="M700" t="s">
        <v>163</v>
      </c>
      <c r="O700"/>
    </row>
    <row r="701" spans="1:15" s="11" customFormat="1" x14ac:dyDescent="0.25">
      <c r="A701" s="11" t="s">
        <v>1026</v>
      </c>
      <c r="B701" s="11" t="s">
        <v>1036</v>
      </c>
      <c r="C701" t="s">
        <v>546</v>
      </c>
      <c r="D701" t="s">
        <v>1037</v>
      </c>
      <c r="E701" s="371" t="s">
        <v>1424</v>
      </c>
      <c r="F701" s="370">
        <v>0</v>
      </c>
      <c r="G701">
        <v>0</v>
      </c>
      <c r="H701">
        <v>0</v>
      </c>
      <c r="I701" t="s">
        <v>1035</v>
      </c>
      <c r="J701" s="370">
        <v>0</v>
      </c>
      <c r="K701">
        <v>0</v>
      </c>
      <c r="L701">
        <v>0</v>
      </c>
      <c r="M701" t="s">
        <v>1035</v>
      </c>
      <c r="O701"/>
    </row>
    <row r="702" spans="1:15" s="11" customFormat="1" x14ac:dyDescent="0.25">
      <c r="A702" s="11" t="s">
        <v>1026</v>
      </c>
      <c r="B702" s="11" t="s">
        <v>1038</v>
      </c>
      <c r="C702" t="s">
        <v>546</v>
      </c>
      <c r="D702" t="s">
        <v>1039</v>
      </c>
      <c r="E702" s="371" t="s">
        <v>1425</v>
      </c>
      <c r="F702" s="370">
        <v>0</v>
      </c>
      <c r="G702">
        <v>0</v>
      </c>
      <c r="H702">
        <v>0</v>
      </c>
      <c r="I702" t="s">
        <v>1057</v>
      </c>
      <c r="J702" s="370">
        <v>0</v>
      </c>
      <c r="K702">
        <v>0</v>
      </c>
      <c r="L702">
        <v>0</v>
      </c>
      <c r="M702" t="s">
        <v>1057</v>
      </c>
      <c r="O702"/>
    </row>
    <row r="703" spans="1:15" s="11" customFormat="1" x14ac:dyDescent="0.25">
      <c r="A703" s="11" t="s">
        <v>1026</v>
      </c>
      <c r="B703" s="11" t="s">
        <v>1040</v>
      </c>
      <c r="C703" t="s">
        <v>546</v>
      </c>
      <c r="D703" t="s">
        <v>1041</v>
      </c>
      <c r="E703" s="371" t="s">
        <v>163</v>
      </c>
      <c r="F703" s="370">
        <v>3.6</v>
      </c>
      <c r="G703" t="s">
        <v>774</v>
      </c>
      <c r="H703">
        <v>1.6</v>
      </c>
      <c r="I703" t="s">
        <v>163</v>
      </c>
      <c r="J703" s="370">
        <v>3.6</v>
      </c>
      <c r="K703">
        <v>0</v>
      </c>
      <c r="L703">
        <v>1.6</v>
      </c>
      <c r="M703" t="s">
        <v>163</v>
      </c>
      <c r="O703"/>
    </row>
    <row r="704" spans="1:15" s="11" customFormat="1" x14ac:dyDescent="0.25">
      <c r="A704" s="11" t="s">
        <v>1026</v>
      </c>
      <c r="B704" s="11" t="s">
        <v>1042</v>
      </c>
      <c r="C704" t="s">
        <v>546</v>
      </c>
      <c r="D704" t="s">
        <v>1043</v>
      </c>
      <c r="E704" s="371">
        <v>0.8</v>
      </c>
      <c r="F704" s="370">
        <v>0.8</v>
      </c>
      <c r="G704">
        <v>0</v>
      </c>
      <c r="H704">
        <v>0</v>
      </c>
      <c r="I704" t="s">
        <v>163</v>
      </c>
      <c r="J704" s="370">
        <v>0.8</v>
      </c>
      <c r="K704">
        <v>0</v>
      </c>
      <c r="L704">
        <v>0</v>
      </c>
      <c r="M704" t="s">
        <v>163</v>
      </c>
      <c r="O704"/>
    </row>
    <row r="705" spans="1:15" s="11" customFormat="1" x14ac:dyDescent="0.25">
      <c r="A705" s="11" t="s">
        <v>1026</v>
      </c>
      <c r="B705" s="11" t="s">
        <v>1044</v>
      </c>
      <c r="C705" t="s">
        <v>546</v>
      </c>
      <c r="D705" t="s">
        <v>1045</v>
      </c>
      <c r="E705" s="371" t="s">
        <v>1426</v>
      </c>
      <c r="F705" s="370">
        <v>0</v>
      </c>
      <c r="G705">
        <v>0</v>
      </c>
      <c r="H705">
        <v>0</v>
      </c>
      <c r="I705" t="s">
        <v>1109</v>
      </c>
      <c r="J705" s="370">
        <v>0</v>
      </c>
      <c r="K705">
        <v>0</v>
      </c>
      <c r="L705">
        <v>0</v>
      </c>
      <c r="M705" t="s">
        <v>1109</v>
      </c>
      <c r="O705"/>
    </row>
    <row r="706" spans="1:15" s="11" customFormat="1" x14ac:dyDescent="0.25">
      <c r="A706" s="11" t="s">
        <v>1026</v>
      </c>
      <c r="B706" s="11" t="s">
        <v>1046</v>
      </c>
      <c r="C706" t="s">
        <v>546</v>
      </c>
      <c r="D706" t="s">
        <v>1047</v>
      </c>
      <c r="E706" s="371">
        <v>1</v>
      </c>
      <c r="F706" s="370">
        <v>1</v>
      </c>
      <c r="G706">
        <v>0</v>
      </c>
      <c r="H706">
        <v>0</v>
      </c>
      <c r="I706" t="s">
        <v>163</v>
      </c>
      <c r="J706" s="370">
        <v>1</v>
      </c>
      <c r="K706">
        <v>0</v>
      </c>
      <c r="L706">
        <v>0</v>
      </c>
      <c r="M706" t="s">
        <v>163</v>
      </c>
      <c r="O706"/>
    </row>
    <row r="707" spans="1:15" s="11" customFormat="1" x14ac:dyDescent="0.25">
      <c r="A707" s="11" t="s">
        <v>1026</v>
      </c>
      <c r="B707" s="11" t="s">
        <v>1048</v>
      </c>
      <c r="C707" t="s">
        <v>546</v>
      </c>
      <c r="D707" t="s">
        <v>1049</v>
      </c>
      <c r="E707" s="371" t="s">
        <v>1427</v>
      </c>
      <c r="F707" s="370">
        <v>0</v>
      </c>
      <c r="G707">
        <v>0</v>
      </c>
      <c r="H707">
        <v>0</v>
      </c>
      <c r="I707" t="s">
        <v>1136</v>
      </c>
      <c r="J707" s="370">
        <v>0</v>
      </c>
      <c r="K707">
        <v>0</v>
      </c>
      <c r="L707">
        <v>0</v>
      </c>
      <c r="M707" t="s">
        <v>1136</v>
      </c>
      <c r="O707"/>
    </row>
    <row r="708" spans="1:15" s="11" customFormat="1" x14ac:dyDescent="0.25">
      <c r="A708" s="11" t="s">
        <v>1026</v>
      </c>
      <c r="B708" s="11" t="s">
        <v>1050</v>
      </c>
      <c r="C708" t="s">
        <v>546</v>
      </c>
      <c r="D708" t="s">
        <v>1051</v>
      </c>
      <c r="E708" s="371" t="s">
        <v>1422</v>
      </c>
      <c r="F708" s="370">
        <v>0</v>
      </c>
      <c r="G708">
        <v>0</v>
      </c>
      <c r="H708">
        <v>0</v>
      </c>
      <c r="I708" t="s">
        <v>1089</v>
      </c>
      <c r="J708" s="370">
        <v>0</v>
      </c>
      <c r="K708">
        <v>0</v>
      </c>
      <c r="L708">
        <v>0</v>
      </c>
      <c r="M708" t="s">
        <v>1089</v>
      </c>
      <c r="O708"/>
    </row>
    <row r="709" spans="1:15" s="11" customFormat="1" x14ac:dyDescent="0.25">
      <c r="A709" s="11" t="s">
        <v>1026</v>
      </c>
      <c r="B709" s="11" t="s">
        <v>1052</v>
      </c>
      <c r="C709" t="s">
        <v>546</v>
      </c>
      <c r="D709" t="s">
        <v>1053</v>
      </c>
      <c r="E709" s="371" t="s">
        <v>1422</v>
      </c>
      <c r="F709" s="370">
        <v>0</v>
      </c>
      <c r="G709">
        <v>0</v>
      </c>
      <c r="H709">
        <v>0</v>
      </c>
      <c r="I709" t="s">
        <v>1089</v>
      </c>
      <c r="J709" s="370">
        <v>0</v>
      </c>
      <c r="K709">
        <v>0</v>
      </c>
      <c r="L709">
        <v>0</v>
      </c>
      <c r="M709" t="s">
        <v>1089</v>
      </c>
      <c r="O709"/>
    </row>
    <row r="710" spans="1:15" s="11" customFormat="1" x14ac:dyDescent="0.25">
      <c r="A710" s="11" t="s">
        <v>1026</v>
      </c>
      <c r="B710" s="11" t="s">
        <v>1054</v>
      </c>
      <c r="C710" t="s">
        <v>546</v>
      </c>
      <c r="D710" t="s">
        <v>1055</v>
      </c>
      <c r="E710" s="371" t="s">
        <v>1423</v>
      </c>
      <c r="F710" s="370">
        <v>0</v>
      </c>
      <c r="G710">
        <v>0</v>
      </c>
      <c r="H710">
        <v>0</v>
      </c>
      <c r="I710" t="s">
        <v>1077</v>
      </c>
      <c r="J710" s="370">
        <v>0</v>
      </c>
      <c r="K710">
        <v>0</v>
      </c>
      <c r="L710">
        <v>0</v>
      </c>
      <c r="M710" t="s">
        <v>1077</v>
      </c>
      <c r="O710"/>
    </row>
    <row r="711" spans="1:15" s="11" customFormat="1" x14ac:dyDescent="0.25">
      <c r="A711" s="11" t="s">
        <v>1026</v>
      </c>
      <c r="B711" s="11" t="s">
        <v>1056</v>
      </c>
      <c r="C711" t="s">
        <v>546</v>
      </c>
      <c r="D711" t="s">
        <v>1057</v>
      </c>
      <c r="E711" s="371">
        <v>3.6</v>
      </c>
      <c r="F711" s="370">
        <v>3.4000000000000004</v>
      </c>
      <c r="G711">
        <v>-0.19999999999999973</v>
      </c>
      <c r="H711">
        <v>1.8</v>
      </c>
      <c r="I711" t="s">
        <v>163</v>
      </c>
      <c r="J711" s="370">
        <v>3.4000000000000004</v>
      </c>
      <c r="K711">
        <v>0</v>
      </c>
      <c r="L711">
        <v>1.8</v>
      </c>
      <c r="M711" t="s">
        <v>163</v>
      </c>
      <c r="O711"/>
    </row>
    <row r="712" spans="1:15" s="11" customFormat="1" x14ac:dyDescent="0.25">
      <c r="A712" s="11" t="s">
        <v>1026</v>
      </c>
      <c r="B712" s="11" t="s">
        <v>1058</v>
      </c>
      <c r="C712" t="s">
        <v>546</v>
      </c>
      <c r="D712" t="s">
        <v>1059</v>
      </c>
      <c r="E712" s="371" t="s">
        <v>1425</v>
      </c>
      <c r="F712" s="370">
        <v>0</v>
      </c>
      <c r="G712">
        <v>0</v>
      </c>
      <c r="H712">
        <v>0</v>
      </c>
      <c r="I712" t="s">
        <v>1057</v>
      </c>
      <c r="J712" s="370">
        <v>0</v>
      </c>
      <c r="K712">
        <v>0</v>
      </c>
      <c r="L712">
        <v>0</v>
      </c>
      <c r="M712" t="s">
        <v>1057</v>
      </c>
      <c r="O712"/>
    </row>
    <row r="713" spans="1:15" s="11" customFormat="1" x14ac:dyDescent="0.25">
      <c r="A713" s="11" t="s">
        <v>1026</v>
      </c>
      <c r="B713" s="11" t="s">
        <v>1060</v>
      </c>
      <c r="C713" t="s">
        <v>546</v>
      </c>
      <c r="D713" t="s">
        <v>1061</v>
      </c>
      <c r="E713" s="371" t="s">
        <v>1423</v>
      </c>
      <c r="F713" s="370">
        <v>0</v>
      </c>
      <c r="G713">
        <v>0</v>
      </c>
      <c r="H713">
        <v>0</v>
      </c>
      <c r="I713" t="s">
        <v>1077</v>
      </c>
      <c r="J713" s="370">
        <v>0</v>
      </c>
      <c r="K713">
        <v>0</v>
      </c>
      <c r="L713">
        <v>0</v>
      </c>
      <c r="M713" t="s">
        <v>1077</v>
      </c>
      <c r="O713"/>
    </row>
    <row r="714" spans="1:15" s="11" customFormat="1" x14ac:dyDescent="0.25">
      <c r="A714" s="11" t="s">
        <v>1026</v>
      </c>
      <c r="B714" s="11" t="s">
        <v>1062</v>
      </c>
      <c r="C714" t="s">
        <v>546</v>
      </c>
      <c r="D714" t="s">
        <v>1063</v>
      </c>
      <c r="E714" s="371" t="s">
        <v>1427</v>
      </c>
      <c r="F714" s="370">
        <v>0</v>
      </c>
      <c r="G714">
        <v>0</v>
      </c>
      <c r="H714">
        <v>0</v>
      </c>
      <c r="I714" t="s">
        <v>1136</v>
      </c>
      <c r="J714" s="370">
        <v>0</v>
      </c>
      <c r="K714">
        <v>0</v>
      </c>
      <c r="L714">
        <v>0</v>
      </c>
      <c r="M714" t="s">
        <v>1136</v>
      </c>
      <c r="O714"/>
    </row>
    <row r="715" spans="1:15" s="11" customFormat="1" x14ac:dyDescent="0.25">
      <c r="A715" s="11" t="s">
        <v>1026</v>
      </c>
      <c r="B715" s="11" t="s">
        <v>1064</v>
      </c>
      <c r="C715" t="s">
        <v>546</v>
      </c>
      <c r="D715" t="s">
        <v>1065</v>
      </c>
      <c r="E715" s="371" t="s">
        <v>1427</v>
      </c>
      <c r="F715" s="370">
        <v>0</v>
      </c>
      <c r="G715">
        <v>0</v>
      </c>
      <c r="H715">
        <v>0</v>
      </c>
      <c r="I715" t="s">
        <v>1136</v>
      </c>
      <c r="J715" s="370">
        <v>0</v>
      </c>
      <c r="K715">
        <v>0</v>
      </c>
      <c r="L715">
        <v>0</v>
      </c>
      <c r="M715" t="s">
        <v>1136</v>
      </c>
      <c r="O715"/>
    </row>
    <row r="716" spans="1:15" s="11" customFormat="1" x14ac:dyDescent="0.25">
      <c r="A716" s="11" t="s">
        <v>1026</v>
      </c>
      <c r="B716" s="11" t="s">
        <v>1066</v>
      </c>
      <c r="C716" t="s">
        <v>546</v>
      </c>
      <c r="D716" t="s">
        <v>1067</v>
      </c>
      <c r="E716" s="371" t="s">
        <v>1423</v>
      </c>
      <c r="F716" s="370">
        <v>0</v>
      </c>
      <c r="G716">
        <v>0</v>
      </c>
      <c r="H716">
        <v>0</v>
      </c>
      <c r="I716" t="s">
        <v>1077</v>
      </c>
      <c r="J716" s="370">
        <v>0</v>
      </c>
      <c r="K716">
        <v>0</v>
      </c>
      <c r="L716">
        <v>0</v>
      </c>
      <c r="M716" t="s">
        <v>1077</v>
      </c>
      <c r="O716"/>
    </row>
    <row r="717" spans="1:15" s="11" customFormat="1" x14ac:dyDescent="0.25">
      <c r="A717" s="11" t="s">
        <v>1026</v>
      </c>
      <c r="B717" s="11" t="s">
        <v>1068</v>
      </c>
      <c r="C717" t="s">
        <v>546</v>
      </c>
      <c r="D717" t="s">
        <v>1069</v>
      </c>
      <c r="E717" s="371" t="s">
        <v>1422</v>
      </c>
      <c r="F717" s="370">
        <v>0</v>
      </c>
      <c r="G717">
        <v>0</v>
      </c>
      <c r="H717">
        <v>0</v>
      </c>
      <c r="I717" t="s">
        <v>1089</v>
      </c>
      <c r="J717" s="370">
        <v>0</v>
      </c>
      <c r="K717">
        <v>0</v>
      </c>
      <c r="L717">
        <v>0</v>
      </c>
      <c r="M717" t="s">
        <v>1089</v>
      </c>
      <c r="O717"/>
    </row>
    <row r="718" spans="1:15" s="11" customFormat="1" x14ac:dyDescent="0.25">
      <c r="A718" s="11" t="s">
        <v>1026</v>
      </c>
      <c r="B718" s="11" t="s">
        <v>1070</v>
      </c>
      <c r="C718" t="s">
        <v>546</v>
      </c>
      <c r="D718" t="s">
        <v>1071</v>
      </c>
      <c r="E718" s="371" t="s">
        <v>1423</v>
      </c>
      <c r="F718" s="370">
        <v>0</v>
      </c>
      <c r="G718">
        <v>0</v>
      </c>
      <c r="H718">
        <v>0</v>
      </c>
      <c r="I718" t="s">
        <v>1077</v>
      </c>
      <c r="J718" s="370">
        <v>0</v>
      </c>
      <c r="K718">
        <v>0</v>
      </c>
      <c r="L718">
        <v>0</v>
      </c>
      <c r="M718" t="s">
        <v>1077</v>
      </c>
      <c r="O718"/>
    </row>
    <row r="719" spans="1:15" s="11" customFormat="1" x14ac:dyDescent="0.25">
      <c r="A719" s="11" t="s">
        <v>1026</v>
      </c>
      <c r="B719" s="11" t="s">
        <v>1072</v>
      </c>
      <c r="C719" t="s">
        <v>546</v>
      </c>
      <c r="D719" t="s">
        <v>1073</v>
      </c>
      <c r="E719" s="371" t="s">
        <v>1422</v>
      </c>
      <c r="F719" s="370">
        <v>0</v>
      </c>
      <c r="G719">
        <v>0</v>
      </c>
      <c r="H719">
        <v>0</v>
      </c>
      <c r="I719" t="s">
        <v>1089</v>
      </c>
      <c r="J719" s="370">
        <v>0</v>
      </c>
      <c r="K719">
        <v>0</v>
      </c>
      <c r="L719">
        <v>0</v>
      </c>
      <c r="M719" t="s">
        <v>1089</v>
      </c>
      <c r="O719"/>
    </row>
    <row r="720" spans="1:15" s="11" customFormat="1" x14ac:dyDescent="0.25">
      <c r="A720" s="11" t="s">
        <v>1026</v>
      </c>
      <c r="B720" s="11" t="s">
        <v>1074</v>
      </c>
      <c r="C720" t="s">
        <v>546</v>
      </c>
      <c r="D720" t="s">
        <v>1075</v>
      </c>
      <c r="E720" s="371" t="s">
        <v>1427</v>
      </c>
      <c r="F720" s="370">
        <v>0</v>
      </c>
      <c r="G720">
        <v>0</v>
      </c>
      <c r="H720">
        <v>0</v>
      </c>
      <c r="I720" t="s">
        <v>1136</v>
      </c>
      <c r="J720" s="370">
        <v>0</v>
      </c>
      <c r="K720">
        <v>0</v>
      </c>
      <c r="L720">
        <v>0</v>
      </c>
      <c r="M720" t="s">
        <v>1136</v>
      </c>
      <c r="O720"/>
    </row>
    <row r="721" spans="1:15" s="11" customFormat="1" x14ac:dyDescent="0.25">
      <c r="A721" s="11" t="s">
        <v>1026</v>
      </c>
      <c r="B721" s="11" t="s">
        <v>1076</v>
      </c>
      <c r="C721" t="s">
        <v>546</v>
      </c>
      <c r="D721" t="s">
        <v>1077</v>
      </c>
      <c r="E721" s="371">
        <v>3</v>
      </c>
      <c r="F721" s="370">
        <v>3</v>
      </c>
      <c r="G721">
        <v>0</v>
      </c>
      <c r="H721">
        <v>1</v>
      </c>
      <c r="I721" t="s">
        <v>163</v>
      </c>
      <c r="J721" s="370">
        <v>3</v>
      </c>
      <c r="K721">
        <v>0</v>
      </c>
      <c r="L721">
        <v>1</v>
      </c>
      <c r="M721" t="s">
        <v>163</v>
      </c>
      <c r="O721"/>
    </row>
    <row r="722" spans="1:15" s="11" customFormat="1" x14ac:dyDescent="0.25">
      <c r="A722" s="11" t="s">
        <v>1026</v>
      </c>
      <c r="B722" s="11" t="s">
        <v>1078</v>
      </c>
      <c r="C722" t="s">
        <v>546</v>
      </c>
      <c r="D722" t="s">
        <v>1079</v>
      </c>
      <c r="E722" s="371" t="s">
        <v>1423</v>
      </c>
      <c r="F722" s="370">
        <v>0</v>
      </c>
      <c r="G722">
        <v>0</v>
      </c>
      <c r="H722">
        <v>0</v>
      </c>
      <c r="I722" t="s">
        <v>1077</v>
      </c>
      <c r="J722" s="370">
        <v>0</v>
      </c>
      <c r="K722">
        <v>0</v>
      </c>
      <c r="L722">
        <v>0</v>
      </c>
      <c r="M722" t="s">
        <v>1077</v>
      </c>
      <c r="O722"/>
    </row>
    <row r="723" spans="1:15" s="11" customFormat="1" x14ac:dyDescent="0.25">
      <c r="A723" s="11" t="s">
        <v>1026</v>
      </c>
      <c r="B723" s="11" t="s">
        <v>1080</v>
      </c>
      <c r="C723" t="s">
        <v>546</v>
      </c>
      <c r="D723" t="s">
        <v>1081</v>
      </c>
      <c r="E723" s="371" t="s">
        <v>1425</v>
      </c>
      <c r="F723" s="370">
        <v>0</v>
      </c>
      <c r="G723">
        <v>0</v>
      </c>
      <c r="H723">
        <v>0</v>
      </c>
      <c r="I723" t="s">
        <v>1057</v>
      </c>
      <c r="J723" s="370">
        <v>0</v>
      </c>
      <c r="K723">
        <v>0</v>
      </c>
      <c r="L723">
        <v>0</v>
      </c>
      <c r="M723" t="s">
        <v>1057</v>
      </c>
      <c r="O723"/>
    </row>
    <row r="724" spans="1:15" s="11" customFormat="1" x14ac:dyDescent="0.25">
      <c r="A724" s="11" t="s">
        <v>1026</v>
      </c>
      <c r="B724" s="11" t="s">
        <v>1082</v>
      </c>
      <c r="C724" t="s">
        <v>546</v>
      </c>
      <c r="D724" t="s">
        <v>1083</v>
      </c>
      <c r="E724" s="371" t="s">
        <v>1423</v>
      </c>
      <c r="F724" s="370">
        <v>0</v>
      </c>
      <c r="G724">
        <v>0</v>
      </c>
      <c r="H724">
        <v>0</v>
      </c>
      <c r="I724" t="s">
        <v>1077</v>
      </c>
      <c r="J724" s="370">
        <v>0</v>
      </c>
      <c r="K724">
        <v>0</v>
      </c>
      <c r="L724">
        <v>0</v>
      </c>
      <c r="M724" t="s">
        <v>1077</v>
      </c>
      <c r="O724"/>
    </row>
    <row r="725" spans="1:15" s="11" customFormat="1" x14ac:dyDescent="0.25">
      <c r="A725" s="11" t="s">
        <v>1026</v>
      </c>
      <c r="B725" s="11" t="s">
        <v>1084</v>
      </c>
      <c r="C725" t="s">
        <v>546</v>
      </c>
      <c r="D725" t="s">
        <v>1085</v>
      </c>
      <c r="E725" s="371" t="s">
        <v>1383</v>
      </c>
      <c r="F725" s="370">
        <v>0</v>
      </c>
      <c r="G725">
        <v>0</v>
      </c>
      <c r="H725">
        <v>0</v>
      </c>
      <c r="I725" t="s">
        <v>674</v>
      </c>
      <c r="J725" s="370">
        <v>0</v>
      </c>
      <c r="K725">
        <v>0</v>
      </c>
      <c r="L725">
        <v>0</v>
      </c>
      <c r="M725" t="s">
        <v>674</v>
      </c>
      <c r="O725"/>
    </row>
    <row r="726" spans="1:15" s="11" customFormat="1" x14ac:dyDescent="0.25">
      <c r="A726" s="11" t="s">
        <v>1026</v>
      </c>
      <c r="B726" s="11" t="s">
        <v>1086</v>
      </c>
      <c r="C726" t="s">
        <v>546</v>
      </c>
      <c r="D726" t="s">
        <v>1087</v>
      </c>
      <c r="E726" s="371">
        <v>2.2000000000000002</v>
      </c>
      <c r="F726" s="370">
        <v>2.2000000000000002</v>
      </c>
      <c r="G726">
        <v>0</v>
      </c>
      <c r="H726">
        <v>1</v>
      </c>
      <c r="I726" t="s">
        <v>163</v>
      </c>
      <c r="J726" s="370">
        <v>2.2000000000000002</v>
      </c>
      <c r="K726">
        <v>0</v>
      </c>
      <c r="L726">
        <v>1</v>
      </c>
      <c r="M726" t="s">
        <v>163</v>
      </c>
      <c r="O726"/>
    </row>
    <row r="727" spans="1:15" s="11" customFormat="1" x14ac:dyDescent="0.25">
      <c r="A727" s="11" t="s">
        <v>1026</v>
      </c>
      <c r="B727" s="11" t="s">
        <v>1088</v>
      </c>
      <c r="C727" t="s">
        <v>546</v>
      </c>
      <c r="D727" t="s">
        <v>1089</v>
      </c>
      <c r="E727" s="371">
        <v>7.9</v>
      </c>
      <c r="F727" s="370">
        <v>10</v>
      </c>
      <c r="G727">
        <v>2.0999999999999996</v>
      </c>
      <c r="H727">
        <v>2.6</v>
      </c>
      <c r="I727" t="s">
        <v>163</v>
      </c>
      <c r="J727" s="370">
        <v>9.8000000000000007</v>
      </c>
      <c r="K727">
        <v>-0.19999999999999929</v>
      </c>
      <c r="L727">
        <v>2.6</v>
      </c>
      <c r="M727" t="s">
        <v>163</v>
      </c>
      <c r="O727"/>
    </row>
    <row r="728" spans="1:15" s="11" customFormat="1" x14ac:dyDescent="0.25">
      <c r="A728" s="11" t="s">
        <v>1026</v>
      </c>
      <c r="B728" s="11" t="s">
        <v>1090</v>
      </c>
      <c r="C728" t="s">
        <v>546</v>
      </c>
      <c r="D728" t="s">
        <v>1091</v>
      </c>
      <c r="E728" s="371" t="s">
        <v>1425</v>
      </c>
      <c r="F728" s="370">
        <v>0</v>
      </c>
      <c r="G728">
        <v>0</v>
      </c>
      <c r="H728">
        <v>0</v>
      </c>
      <c r="I728" t="s">
        <v>1057</v>
      </c>
      <c r="J728" s="370">
        <v>0</v>
      </c>
      <c r="K728">
        <v>0</v>
      </c>
      <c r="L728">
        <v>0</v>
      </c>
      <c r="M728" t="s">
        <v>1057</v>
      </c>
      <c r="O728"/>
    </row>
    <row r="729" spans="1:15" s="11" customFormat="1" x14ac:dyDescent="0.25">
      <c r="A729" s="11" t="s">
        <v>1026</v>
      </c>
      <c r="B729" s="11" t="s">
        <v>1092</v>
      </c>
      <c r="C729" t="s">
        <v>546</v>
      </c>
      <c r="D729" t="s">
        <v>1093</v>
      </c>
      <c r="E729" s="371" t="s">
        <v>1422</v>
      </c>
      <c r="F729" s="370">
        <v>0</v>
      </c>
      <c r="G729">
        <v>0</v>
      </c>
      <c r="H729">
        <v>0</v>
      </c>
      <c r="I729" t="s">
        <v>1089</v>
      </c>
      <c r="J729" s="370">
        <v>0</v>
      </c>
      <c r="K729">
        <v>0</v>
      </c>
      <c r="L729">
        <v>0</v>
      </c>
      <c r="M729" t="s">
        <v>1089</v>
      </c>
      <c r="O729"/>
    </row>
    <row r="730" spans="1:15" s="11" customFormat="1" x14ac:dyDescent="0.25">
      <c r="A730" s="11" t="s">
        <v>1026</v>
      </c>
      <c r="B730" s="11" t="s">
        <v>1094</v>
      </c>
      <c r="C730" t="s">
        <v>546</v>
      </c>
      <c r="D730" t="s">
        <v>1095</v>
      </c>
      <c r="E730" s="371" t="s">
        <v>1422</v>
      </c>
      <c r="F730" s="370">
        <v>0</v>
      </c>
      <c r="G730">
        <v>0</v>
      </c>
      <c r="H730">
        <v>0</v>
      </c>
      <c r="I730" t="s">
        <v>1089</v>
      </c>
      <c r="J730" s="370">
        <v>0</v>
      </c>
      <c r="K730">
        <v>0</v>
      </c>
      <c r="L730">
        <v>0</v>
      </c>
      <c r="M730" t="s">
        <v>1089</v>
      </c>
      <c r="O730"/>
    </row>
    <row r="731" spans="1:15" s="11" customFormat="1" x14ac:dyDescent="0.25">
      <c r="A731" s="11" t="s">
        <v>1026</v>
      </c>
      <c r="B731" s="11" t="s">
        <v>1096</v>
      </c>
      <c r="C731" t="s">
        <v>546</v>
      </c>
      <c r="D731" t="s">
        <v>1097</v>
      </c>
      <c r="E731" s="371" t="s">
        <v>1427</v>
      </c>
      <c r="F731" s="370">
        <v>0</v>
      </c>
      <c r="G731">
        <v>0</v>
      </c>
      <c r="H731">
        <v>0</v>
      </c>
      <c r="I731" t="s">
        <v>1136</v>
      </c>
      <c r="J731" s="370">
        <v>0</v>
      </c>
      <c r="K731">
        <v>0</v>
      </c>
      <c r="L731">
        <v>0</v>
      </c>
      <c r="M731" t="s">
        <v>1136</v>
      </c>
      <c r="O731"/>
    </row>
    <row r="732" spans="1:15" s="11" customFormat="1" x14ac:dyDescent="0.25">
      <c r="A732" s="11" t="s">
        <v>1026</v>
      </c>
      <c r="B732" s="11" t="s">
        <v>1098</v>
      </c>
      <c r="C732" t="s">
        <v>546</v>
      </c>
      <c r="D732" t="s">
        <v>1099</v>
      </c>
      <c r="E732" s="371">
        <v>1.5</v>
      </c>
      <c r="F732" s="370">
        <v>1</v>
      </c>
      <c r="G732">
        <v>-0.5</v>
      </c>
      <c r="H732">
        <v>0.2</v>
      </c>
      <c r="I732" t="s">
        <v>163</v>
      </c>
      <c r="J732" s="370">
        <v>1</v>
      </c>
      <c r="K732">
        <v>0</v>
      </c>
      <c r="L732">
        <v>0.2</v>
      </c>
      <c r="M732" t="s">
        <v>163</v>
      </c>
      <c r="O732"/>
    </row>
    <row r="733" spans="1:15" s="11" customFormat="1" x14ac:dyDescent="0.25">
      <c r="A733" s="11" t="s">
        <v>1026</v>
      </c>
      <c r="B733" s="11" t="s">
        <v>1100</v>
      </c>
      <c r="C733" t="s">
        <v>546</v>
      </c>
      <c r="D733" t="s">
        <v>1101</v>
      </c>
      <c r="E733" s="371" t="s">
        <v>1427</v>
      </c>
      <c r="F733" s="370">
        <v>0</v>
      </c>
      <c r="G733">
        <v>0</v>
      </c>
      <c r="H733">
        <v>0</v>
      </c>
      <c r="I733" t="s">
        <v>1136</v>
      </c>
      <c r="J733" s="370">
        <v>0</v>
      </c>
      <c r="K733">
        <v>0</v>
      </c>
      <c r="L733">
        <v>0</v>
      </c>
      <c r="M733" t="s">
        <v>1136</v>
      </c>
      <c r="O733"/>
    </row>
    <row r="734" spans="1:15" s="11" customFormat="1" x14ac:dyDescent="0.25">
      <c r="A734" s="11" t="s">
        <v>1026</v>
      </c>
      <c r="B734" s="11" t="s">
        <v>1102</v>
      </c>
      <c r="C734" t="s">
        <v>546</v>
      </c>
      <c r="D734" t="s">
        <v>1103</v>
      </c>
      <c r="E734" s="371" t="s">
        <v>1423</v>
      </c>
      <c r="F734" s="370">
        <v>0</v>
      </c>
      <c r="G734">
        <v>0</v>
      </c>
      <c r="H734">
        <v>0</v>
      </c>
      <c r="I734" t="s">
        <v>1105</v>
      </c>
      <c r="J734" s="370">
        <v>0</v>
      </c>
      <c r="K734">
        <v>0</v>
      </c>
      <c r="L734">
        <v>0</v>
      </c>
      <c r="M734" t="s">
        <v>1105</v>
      </c>
      <c r="O734"/>
    </row>
    <row r="735" spans="1:15" s="11" customFormat="1" x14ac:dyDescent="0.25">
      <c r="A735" s="11" t="s">
        <v>1026</v>
      </c>
      <c r="B735" s="11" t="s">
        <v>1104</v>
      </c>
      <c r="C735" t="s">
        <v>546</v>
      </c>
      <c r="D735" t="s">
        <v>1105</v>
      </c>
      <c r="E735" s="371">
        <v>3.2</v>
      </c>
      <c r="F735" s="370">
        <v>2</v>
      </c>
      <c r="G735">
        <v>-1.2000000000000002</v>
      </c>
      <c r="H735">
        <v>0</v>
      </c>
      <c r="I735" t="s">
        <v>163</v>
      </c>
      <c r="J735" s="370">
        <v>2</v>
      </c>
      <c r="K735">
        <v>0</v>
      </c>
      <c r="L735">
        <v>0</v>
      </c>
      <c r="M735" t="s">
        <v>163</v>
      </c>
      <c r="O735"/>
    </row>
    <row r="736" spans="1:15" s="11" customFormat="1" x14ac:dyDescent="0.25">
      <c r="A736" s="11" t="s">
        <v>1026</v>
      </c>
      <c r="B736" s="11" t="s">
        <v>1106</v>
      </c>
      <c r="C736" t="s">
        <v>546</v>
      </c>
      <c r="D736" t="s">
        <v>1107</v>
      </c>
      <c r="E736" s="371">
        <v>1</v>
      </c>
      <c r="F736" s="370">
        <v>1</v>
      </c>
      <c r="G736">
        <v>0</v>
      </c>
      <c r="H736">
        <v>0</v>
      </c>
      <c r="I736" t="s">
        <v>163</v>
      </c>
      <c r="J736" s="370">
        <v>1</v>
      </c>
      <c r="K736">
        <v>0</v>
      </c>
      <c r="L736">
        <v>0</v>
      </c>
      <c r="M736" t="s">
        <v>163</v>
      </c>
      <c r="O736"/>
    </row>
    <row r="737" spans="1:15" s="11" customFormat="1" x14ac:dyDescent="0.25">
      <c r="A737" s="11" t="s">
        <v>1026</v>
      </c>
      <c r="B737" s="11" t="s">
        <v>1108</v>
      </c>
      <c r="C737" t="s">
        <v>546</v>
      </c>
      <c r="D737" t="s">
        <v>1109</v>
      </c>
      <c r="E737" s="371">
        <v>2</v>
      </c>
      <c r="F737" s="370">
        <v>3</v>
      </c>
      <c r="G737">
        <v>1</v>
      </c>
      <c r="H737">
        <v>1</v>
      </c>
      <c r="I737" t="s">
        <v>163</v>
      </c>
      <c r="J737" s="370">
        <v>2</v>
      </c>
      <c r="K737">
        <v>-1</v>
      </c>
      <c r="L737">
        <v>1</v>
      </c>
      <c r="M737" t="s">
        <v>163</v>
      </c>
      <c r="O737"/>
    </row>
    <row r="738" spans="1:15" s="11" customFormat="1" x14ac:dyDescent="0.25">
      <c r="A738" s="11" t="s">
        <v>1026</v>
      </c>
      <c r="B738" s="11" t="s">
        <v>1110</v>
      </c>
      <c r="C738" t="s">
        <v>546</v>
      </c>
      <c r="D738" t="s">
        <v>1111</v>
      </c>
      <c r="E738" s="371" t="s">
        <v>1428</v>
      </c>
      <c r="F738" s="370">
        <v>0.2</v>
      </c>
      <c r="G738">
        <v>0.2</v>
      </c>
      <c r="H738">
        <v>0.2</v>
      </c>
      <c r="I738" t="s">
        <v>1077</v>
      </c>
      <c r="J738" s="370">
        <v>0.2</v>
      </c>
      <c r="K738">
        <v>0</v>
      </c>
      <c r="L738">
        <v>0.2</v>
      </c>
      <c r="M738" t="s">
        <v>1077</v>
      </c>
      <c r="O738"/>
    </row>
    <row r="739" spans="1:15" s="11" customFormat="1" x14ac:dyDescent="0.25">
      <c r="A739" s="11" t="s">
        <v>1026</v>
      </c>
      <c r="B739" s="11" t="s">
        <v>1112</v>
      </c>
      <c r="C739" t="s">
        <v>546</v>
      </c>
      <c r="D739" t="s">
        <v>1113</v>
      </c>
      <c r="E739" s="371" t="s">
        <v>1424</v>
      </c>
      <c r="F739" s="370">
        <v>0</v>
      </c>
      <c r="G739">
        <v>0</v>
      </c>
      <c r="H739">
        <v>0</v>
      </c>
      <c r="I739" t="s">
        <v>1035</v>
      </c>
      <c r="J739" s="370">
        <v>0</v>
      </c>
      <c r="K739">
        <v>0</v>
      </c>
      <c r="L739">
        <v>0</v>
      </c>
      <c r="M739" t="s">
        <v>1035</v>
      </c>
      <c r="O739"/>
    </row>
    <row r="740" spans="1:15" s="11" customFormat="1" x14ac:dyDescent="0.25">
      <c r="A740" s="11" t="s">
        <v>1026</v>
      </c>
      <c r="B740" s="11" t="s">
        <v>1114</v>
      </c>
      <c r="C740" t="s">
        <v>546</v>
      </c>
      <c r="D740" t="s">
        <v>1115</v>
      </c>
      <c r="E740" s="371" t="s">
        <v>1427</v>
      </c>
      <c r="F740" s="370">
        <v>0</v>
      </c>
      <c r="G740">
        <v>0</v>
      </c>
      <c r="H740">
        <v>0</v>
      </c>
      <c r="I740" t="s">
        <v>1136</v>
      </c>
      <c r="J740" s="370">
        <v>0</v>
      </c>
      <c r="K740">
        <v>0</v>
      </c>
      <c r="L740">
        <v>0</v>
      </c>
      <c r="M740" t="s">
        <v>1136</v>
      </c>
      <c r="O740"/>
    </row>
    <row r="741" spans="1:15" s="11" customFormat="1" x14ac:dyDescent="0.25">
      <c r="A741" s="11" t="s">
        <v>1026</v>
      </c>
      <c r="B741" s="11" t="s">
        <v>1116</v>
      </c>
      <c r="C741" t="s">
        <v>546</v>
      </c>
      <c r="D741" t="s">
        <v>1117</v>
      </c>
      <c r="E741" s="371" t="s">
        <v>1425</v>
      </c>
      <c r="F741" s="370">
        <v>0</v>
      </c>
      <c r="G741">
        <v>0</v>
      </c>
      <c r="H741">
        <v>0</v>
      </c>
      <c r="I741" t="s">
        <v>1057</v>
      </c>
      <c r="J741" s="370">
        <v>0</v>
      </c>
      <c r="K741">
        <v>0</v>
      </c>
      <c r="L741">
        <v>0</v>
      </c>
      <c r="M741" t="s">
        <v>1057</v>
      </c>
      <c r="O741"/>
    </row>
    <row r="742" spans="1:15" s="11" customFormat="1" x14ac:dyDescent="0.25">
      <c r="A742" s="11" t="s">
        <v>1026</v>
      </c>
      <c r="B742" s="11" t="s">
        <v>1118</v>
      </c>
      <c r="C742" t="s">
        <v>546</v>
      </c>
      <c r="D742" t="s">
        <v>1119</v>
      </c>
      <c r="E742" s="371" t="s">
        <v>1427</v>
      </c>
      <c r="F742" s="370">
        <v>0</v>
      </c>
      <c r="G742">
        <v>0</v>
      </c>
      <c r="H742">
        <v>0</v>
      </c>
      <c r="I742" t="s">
        <v>1136</v>
      </c>
      <c r="J742" s="370">
        <v>0</v>
      </c>
      <c r="K742">
        <v>0</v>
      </c>
      <c r="L742">
        <v>0</v>
      </c>
      <c r="M742" t="s">
        <v>1136</v>
      </c>
      <c r="O742"/>
    </row>
    <row r="743" spans="1:15" s="11" customFormat="1" x14ac:dyDescent="0.25">
      <c r="A743" s="11" t="s">
        <v>1026</v>
      </c>
      <c r="B743" s="11" t="s">
        <v>1120</v>
      </c>
      <c r="C743" t="s">
        <v>546</v>
      </c>
      <c r="D743" t="s">
        <v>1121</v>
      </c>
      <c r="E743" s="371" t="s">
        <v>1423</v>
      </c>
      <c r="F743" s="370">
        <v>0</v>
      </c>
      <c r="G743">
        <v>0</v>
      </c>
      <c r="H743">
        <v>0</v>
      </c>
      <c r="I743" t="s">
        <v>1077</v>
      </c>
      <c r="J743" s="370">
        <v>0</v>
      </c>
      <c r="K743">
        <v>0</v>
      </c>
      <c r="L743">
        <v>0</v>
      </c>
      <c r="M743" t="s">
        <v>1077</v>
      </c>
      <c r="O743"/>
    </row>
    <row r="744" spans="1:15" s="11" customFormat="1" x14ac:dyDescent="0.25">
      <c r="A744" s="11" t="s">
        <v>1026</v>
      </c>
      <c r="B744" s="11" t="s">
        <v>1122</v>
      </c>
      <c r="C744" t="s">
        <v>546</v>
      </c>
      <c r="D744" t="s">
        <v>1123</v>
      </c>
      <c r="E744" s="371" t="s">
        <v>1422</v>
      </c>
      <c r="F744" s="370">
        <v>0</v>
      </c>
      <c r="G744">
        <v>0</v>
      </c>
      <c r="H744">
        <v>0</v>
      </c>
      <c r="I744" t="s">
        <v>1089</v>
      </c>
      <c r="J744" s="370">
        <v>0</v>
      </c>
      <c r="K744">
        <v>0</v>
      </c>
      <c r="L744">
        <v>0</v>
      </c>
      <c r="M744" t="s">
        <v>1089</v>
      </c>
      <c r="O744"/>
    </row>
    <row r="745" spans="1:15" s="11" customFormat="1" x14ac:dyDescent="0.25">
      <c r="A745" s="11" t="s">
        <v>1026</v>
      </c>
      <c r="B745" s="11" t="s">
        <v>1124</v>
      </c>
      <c r="C745" t="s">
        <v>546</v>
      </c>
      <c r="D745" t="s">
        <v>1125</v>
      </c>
      <c r="E745" s="371" t="s">
        <v>1424</v>
      </c>
      <c r="F745" s="370">
        <v>0</v>
      </c>
      <c r="G745">
        <v>0</v>
      </c>
      <c r="H745">
        <v>0</v>
      </c>
      <c r="I745" t="s">
        <v>1035</v>
      </c>
      <c r="J745" s="370">
        <v>0</v>
      </c>
      <c r="K745">
        <v>0</v>
      </c>
      <c r="L745">
        <v>0</v>
      </c>
      <c r="M745" t="s">
        <v>1035</v>
      </c>
      <c r="O745"/>
    </row>
    <row r="746" spans="1:15" s="11" customFormat="1" x14ac:dyDescent="0.25">
      <c r="A746" s="11" t="s">
        <v>1026</v>
      </c>
      <c r="B746" s="11" t="s">
        <v>1126</v>
      </c>
      <c r="C746" t="s">
        <v>546</v>
      </c>
      <c r="D746" t="s">
        <v>1127</v>
      </c>
      <c r="E746" s="371">
        <v>0</v>
      </c>
      <c r="F746" s="370">
        <v>0</v>
      </c>
      <c r="G746">
        <v>0</v>
      </c>
      <c r="H746">
        <v>0</v>
      </c>
      <c r="I746" t="s">
        <v>1057</v>
      </c>
      <c r="J746" s="370">
        <v>0</v>
      </c>
      <c r="K746">
        <v>0</v>
      </c>
      <c r="L746">
        <v>0</v>
      </c>
      <c r="M746" t="s">
        <v>1057</v>
      </c>
      <c r="O746"/>
    </row>
    <row r="747" spans="1:15" s="11" customFormat="1" x14ac:dyDescent="0.25">
      <c r="A747" s="11" t="s">
        <v>1026</v>
      </c>
      <c r="B747" s="11" t="s">
        <v>1128</v>
      </c>
      <c r="C747" t="s">
        <v>546</v>
      </c>
      <c r="D747" t="s">
        <v>1129</v>
      </c>
      <c r="E747" s="371" t="s">
        <v>1426</v>
      </c>
      <c r="F747" s="370">
        <v>0</v>
      </c>
      <c r="G747">
        <v>0</v>
      </c>
      <c r="H747">
        <v>0</v>
      </c>
      <c r="I747" t="s">
        <v>1109</v>
      </c>
      <c r="J747" s="370">
        <v>0</v>
      </c>
      <c r="K747">
        <v>0</v>
      </c>
      <c r="L747">
        <v>0</v>
      </c>
      <c r="M747" t="s">
        <v>1109</v>
      </c>
      <c r="O747"/>
    </row>
    <row r="748" spans="1:15" s="11" customFormat="1" x14ac:dyDescent="0.25">
      <c r="A748" s="11" t="s">
        <v>1026</v>
      </c>
      <c r="B748" s="11" t="s">
        <v>1131</v>
      </c>
      <c r="C748" t="s">
        <v>546</v>
      </c>
      <c r="D748" t="s">
        <v>1132</v>
      </c>
      <c r="E748" s="371">
        <v>1</v>
      </c>
      <c r="F748" s="370">
        <v>1</v>
      </c>
      <c r="G748">
        <v>0</v>
      </c>
      <c r="H748">
        <v>0.1</v>
      </c>
      <c r="I748" t="s">
        <v>163</v>
      </c>
      <c r="J748" s="370">
        <v>1</v>
      </c>
      <c r="K748">
        <v>0</v>
      </c>
      <c r="L748">
        <v>0.1</v>
      </c>
      <c r="M748" t="s">
        <v>163</v>
      </c>
      <c r="O748"/>
    </row>
    <row r="749" spans="1:15" s="11" customFormat="1" x14ac:dyDescent="0.25">
      <c r="A749" s="11" t="s">
        <v>1026</v>
      </c>
      <c r="B749" s="11" t="s">
        <v>1133</v>
      </c>
      <c r="C749" t="s">
        <v>546</v>
      </c>
      <c r="D749" t="s">
        <v>1134</v>
      </c>
      <c r="E749" s="371" t="s">
        <v>1427</v>
      </c>
      <c r="F749" s="370">
        <v>0</v>
      </c>
      <c r="G749">
        <v>0</v>
      </c>
      <c r="H749">
        <v>0</v>
      </c>
      <c r="I749" t="s">
        <v>1136</v>
      </c>
      <c r="J749" s="370">
        <v>0</v>
      </c>
      <c r="K749">
        <v>0</v>
      </c>
      <c r="L749">
        <v>0</v>
      </c>
      <c r="M749" t="s">
        <v>1136</v>
      </c>
      <c r="O749"/>
    </row>
    <row r="750" spans="1:15" s="11" customFormat="1" x14ac:dyDescent="0.25">
      <c r="A750" s="11" t="s">
        <v>1026</v>
      </c>
      <c r="B750" s="11" t="s">
        <v>1135</v>
      </c>
      <c r="C750" t="s">
        <v>546</v>
      </c>
      <c r="D750" t="s">
        <v>1136</v>
      </c>
      <c r="E750" s="371">
        <v>8.5</v>
      </c>
      <c r="F750" s="370">
        <v>8.1999999999999993</v>
      </c>
      <c r="G750">
        <v>-0.30000000000000071</v>
      </c>
      <c r="H750">
        <v>2.6</v>
      </c>
      <c r="I750" t="s">
        <v>163</v>
      </c>
      <c r="J750" s="370">
        <v>7.6</v>
      </c>
      <c r="K750">
        <v>-0.59999999999999964</v>
      </c>
      <c r="L750">
        <v>2.6</v>
      </c>
      <c r="M750" t="s">
        <v>163</v>
      </c>
      <c r="O750"/>
    </row>
    <row r="751" spans="1:15" s="11" customFormat="1" x14ac:dyDescent="0.25">
      <c r="A751" s="11" t="s">
        <v>1026</v>
      </c>
      <c r="B751" s="11" t="s">
        <v>1137</v>
      </c>
      <c r="C751" t="s">
        <v>546</v>
      </c>
      <c r="D751" t="s">
        <v>1138</v>
      </c>
      <c r="E751" s="371" t="s">
        <v>1427</v>
      </c>
      <c r="F751" s="370">
        <v>0</v>
      </c>
      <c r="G751">
        <v>0</v>
      </c>
      <c r="H751">
        <v>0</v>
      </c>
      <c r="I751" t="s">
        <v>1136</v>
      </c>
      <c r="J751" s="370">
        <v>0</v>
      </c>
      <c r="K751">
        <v>0</v>
      </c>
      <c r="L751">
        <v>0</v>
      </c>
      <c r="M751" t="s">
        <v>1136</v>
      </c>
      <c r="O751"/>
    </row>
    <row r="752" spans="1:15" s="11" customFormat="1" x14ac:dyDescent="0.25">
      <c r="A752" s="11" t="s">
        <v>1026</v>
      </c>
      <c r="B752" s="11" t="s">
        <v>1139</v>
      </c>
      <c r="C752" t="s">
        <v>546</v>
      </c>
      <c r="D752" t="s">
        <v>1140</v>
      </c>
      <c r="E752" s="371" t="s">
        <v>1422</v>
      </c>
      <c r="F752" s="370">
        <v>0</v>
      </c>
      <c r="G752">
        <v>0</v>
      </c>
      <c r="H752">
        <v>0</v>
      </c>
      <c r="I752" t="s">
        <v>1089</v>
      </c>
      <c r="J752" s="370">
        <v>0</v>
      </c>
      <c r="K752">
        <v>0</v>
      </c>
      <c r="L752">
        <v>0</v>
      </c>
      <c r="M752" t="s">
        <v>1089</v>
      </c>
      <c r="O752"/>
    </row>
    <row r="753" spans="1:15" s="11" customFormat="1" x14ac:dyDescent="0.25">
      <c r="A753" s="11" t="s">
        <v>1026</v>
      </c>
      <c r="B753" s="11" t="s">
        <v>1141</v>
      </c>
      <c r="C753" t="s">
        <v>546</v>
      </c>
      <c r="D753" t="s">
        <v>1142</v>
      </c>
      <c r="E753" s="371" t="s">
        <v>1427</v>
      </c>
      <c r="F753" s="370">
        <v>0</v>
      </c>
      <c r="G753">
        <v>0</v>
      </c>
      <c r="H753">
        <v>0</v>
      </c>
      <c r="I753" t="s">
        <v>1136</v>
      </c>
      <c r="J753" s="370">
        <v>0</v>
      </c>
      <c r="K753">
        <v>0</v>
      </c>
      <c r="L753">
        <v>0</v>
      </c>
      <c r="M753" t="s">
        <v>1136</v>
      </c>
      <c r="O753"/>
    </row>
    <row r="754" spans="1:15" s="11" customFormat="1" x14ac:dyDescent="0.25">
      <c r="A754" s="11" t="s">
        <v>1026</v>
      </c>
      <c r="B754" s="11" t="s">
        <v>1143</v>
      </c>
      <c r="C754" t="s">
        <v>546</v>
      </c>
      <c r="D754" t="s">
        <v>1144</v>
      </c>
      <c r="E754" s="371" t="s">
        <v>1423</v>
      </c>
      <c r="F754" s="370">
        <v>0</v>
      </c>
      <c r="G754">
        <v>0</v>
      </c>
      <c r="H754">
        <v>0</v>
      </c>
      <c r="I754" t="s">
        <v>1077</v>
      </c>
      <c r="J754" s="370">
        <v>0</v>
      </c>
      <c r="K754">
        <v>0</v>
      </c>
      <c r="L754">
        <v>0</v>
      </c>
      <c r="M754" t="s">
        <v>1077</v>
      </c>
      <c r="O754"/>
    </row>
    <row r="755" spans="1:15" s="11" customFormat="1" x14ac:dyDescent="0.25">
      <c r="A755" s="11" t="s">
        <v>1026</v>
      </c>
      <c r="B755" s="11" t="s">
        <v>1145</v>
      </c>
      <c r="C755" t="s">
        <v>546</v>
      </c>
      <c r="D755" t="s">
        <v>1146</v>
      </c>
      <c r="E755" s="371" t="s">
        <v>1422</v>
      </c>
      <c r="F755" s="370">
        <v>0</v>
      </c>
      <c r="G755">
        <v>0</v>
      </c>
      <c r="H755">
        <v>0</v>
      </c>
      <c r="I755" t="s">
        <v>1089</v>
      </c>
      <c r="J755" s="370">
        <v>0</v>
      </c>
      <c r="K755">
        <v>0</v>
      </c>
      <c r="L755">
        <v>0</v>
      </c>
      <c r="M755" t="s">
        <v>1089</v>
      </c>
      <c r="O755"/>
    </row>
    <row r="756" spans="1:15" s="11" customFormat="1" x14ac:dyDescent="0.25">
      <c r="A756" s="11" t="s">
        <v>1026</v>
      </c>
      <c r="B756" s="11" t="s">
        <v>1147</v>
      </c>
      <c r="C756" t="s">
        <v>546</v>
      </c>
      <c r="D756" t="s">
        <v>1148</v>
      </c>
      <c r="E756" s="371" t="s">
        <v>1422</v>
      </c>
      <c r="F756" s="370">
        <v>0</v>
      </c>
      <c r="G756">
        <v>0</v>
      </c>
      <c r="H756">
        <v>0</v>
      </c>
      <c r="I756" t="s">
        <v>1089</v>
      </c>
      <c r="J756" s="370">
        <v>0</v>
      </c>
      <c r="K756">
        <v>0</v>
      </c>
      <c r="L756">
        <v>0</v>
      </c>
      <c r="M756" t="s">
        <v>1089</v>
      </c>
      <c r="O756"/>
    </row>
    <row r="757" spans="1:15" s="11" customFormat="1" x14ac:dyDescent="0.25">
      <c r="A757" s="11" t="s">
        <v>1026</v>
      </c>
      <c r="B757" s="11" t="s">
        <v>1149</v>
      </c>
      <c r="C757" t="s">
        <v>546</v>
      </c>
      <c r="D757" t="s">
        <v>1150</v>
      </c>
      <c r="E757" s="371" t="s">
        <v>1422</v>
      </c>
      <c r="F757" s="370">
        <v>0</v>
      </c>
      <c r="G757">
        <v>0</v>
      </c>
      <c r="H757">
        <v>0</v>
      </c>
      <c r="I757" t="s">
        <v>1089</v>
      </c>
      <c r="J757" s="370">
        <v>0</v>
      </c>
      <c r="K757">
        <v>0</v>
      </c>
      <c r="L757">
        <v>0</v>
      </c>
      <c r="M757" t="s">
        <v>1089</v>
      </c>
      <c r="O757"/>
    </row>
    <row r="758" spans="1:15" s="11" customFormat="1" x14ac:dyDescent="0.25">
      <c r="A758" s="11" t="s">
        <v>1026</v>
      </c>
      <c r="B758" s="11" t="s">
        <v>1151</v>
      </c>
      <c r="C758" t="s">
        <v>546</v>
      </c>
      <c r="D758" t="s">
        <v>1152</v>
      </c>
      <c r="E758" s="371" t="s">
        <v>1426</v>
      </c>
      <c r="F758" s="370">
        <v>0</v>
      </c>
      <c r="G758">
        <v>0</v>
      </c>
      <c r="H758">
        <v>0</v>
      </c>
      <c r="I758" t="s">
        <v>1109</v>
      </c>
      <c r="J758" s="370">
        <v>0</v>
      </c>
      <c r="K758">
        <v>0</v>
      </c>
      <c r="L758">
        <v>0</v>
      </c>
      <c r="M758" t="s">
        <v>1109</v>
      </c>
      <c r="O758"/>
    </row>
    <row r="759" spans="1:15" s="11" customFormat="1" x14ac:dyDescent="0.25">
      <c r="A759" s="11" t="s">
        <v>1026</v>
      </c>
      <c r="B759" s="11" t="s">
        <v>1153</v>
      </c>
      <c r="C759" t="s">
        <v>546</v>
      </c>
      <c r="D759" t="s">
        <v>1154</v>
      </c>
      <c r="E759" s="371" t="s">
        <v>1427</v>
      </c>
      <c r="F759" s="370">
        <v>0</v>
      </c>
      <c r="G759">
        <v>0</v>
      </c>
      <c r="H759">
        <v>0</v>
      </c>
      <c r="I759" t="s">
        <v>1429</v>
      </c>
      <c r="J759" s="370">
        <v>0</v>
      </c>
      <c r="K759">
        <v>0</v>
      </c>
      <c r="L759">
        <v>0</v>
      </c>
      <c r="M759" t="s">
        <v>1429</v>
      </c>
      <c r="O759"/>
    </row>
    <row r="760" spans="1:15" s="11" customFormat="1" x14ac:dyDescent="0.25">
      <c r="A760" s="11" t="s">
        <v>1026</v>
      </c>
      <c r="B760" s="11" t="s">
        <v>1155</v>
      </c>
      <c r="C760" t="s">
        <v>546</v>
      </c>
      <c r="D760" t="s">
        <v>1156</v>
      </c>
      <c r="E760" s="371" t="s">
        <v>1425</v>
      </c>
      <c r="F760" s="370">
        <v>0</v>
      </c>
      <c r="G760">
        <v>0</v>
      </c>
      <c r="H760">
        <v>0</v>
      </c>
      <c r="I760" t="s">
        <v>1057</v>
      </c>
      <c r="J760" s="370">
        <v>0</v>
      </c>
      <c r="K760">
        <v>0</v>
      </c>
      <c r="L760">
        <v>0</v>
      </c>
      <c r="M760" t="s">
        <v>1057</v>
      </c>
      <c r="O760"/>
    </row>
    <row r="761" spans="1:15" s="11" customFormat="1" x14ac:dyDescent="0.25">
      <c r="A761" s="11" t="s">
        <v>1026</v>
      </c>
      <c r="B761" s="11" t="s">
        <v>1157</v>
      </c>
      <c r="C761" t="s">
        <v>546</v>
      </c>
      <c r="D761" t="s">
        <v>1158</v>
      </c>
      <c r="E761" s="371">
        <v>2</v>
      </c>
      <c r="F761" s="370">
        <v>2.6</v>
      </c>
      <c r="G761">
        <v>0.60000000000000009</v>
      </c>
      <c r="H761">
        <v>0.8</v>
      </c>
      <c r="I761" t="s">
        <v>163</v>
      </c>
      <c r="J761" s="370">
        <v>2.6</v>
      </c>
      <c r="K761">
        <v>0</v>
      </c>
      <c r="L761">
        <v>0.8</v>
      </c>
      <c r="M761" t="s">
        <v>163</v>
      </c>
      <c r="O761"/>
    </row>
    <row r="762" spans="1:15" s="11" customFormat="1" x14ac:dyDescent="0.25">
      <c r="A762" s="11" t="s">
        <v>1026</v>
      </c>
      <c r="B762" s="11" t="s">
        <v>1159</v>
      </c>
      <c r="C762" t="s">
        <v>546</v>
      </c>
      <c r="D762" t="s">
        <v>1160</v>
      </c>
      <c r="E762" s="371" t="s">
        <v>1426</v>
      </c>
      <c r="F762" s="370">
        <v>0</v>
      </c>
      <c r="G762">
        <v>0</v>
      </c>
      <c r="H762">
        <v>0</v>
      </c>
      <c r="I762" t="s">
        <v>1109</v>
      </c>
      <c r="J762" s="370">
        <v>0</v>
      </c>
      <c r="K762">
        <v>0</v>
      </c>
      <c r="L762">
        <v>0</v>
      </c>
      <c r="M762" t="s">
        <v>1109</v>
      </c>
      <c r="O762"/>
    </row>
    <row r="763" spans="1:15" s="11" customFormat="1" x14ac:dyDescent="0.25">
      <c r="A763" s="11" t="s">
        <v>1026</v>
      </c>
      <c r="B763" s="11" t="s">
        <v>1161</v>
      </c>
      <c r="C763" t="s">
        <v>546</v>
      </c>
      <c r="D763" t="s">
        <v>1162</v>
      </c>
      <c r="E763" s="371">
        <v>3.4</v>
      </c>
      <c r="F763" s="370">
        <v>2.6</v>
      </c>
      <c r="G763">
        <v>-0.79999999999999982</v>
      </c>
      <c r="H763">
        <v>1.6</v>
      </c>
      <c r="I763" t="s">
        <v>163</v>
      </c>
      <c r="J763" s="370">
        <v>2.6</v>
      </c>
      <c r="K763">
        <v>0</v>
      </c>
      <c r="L763">
        <v>1.6</v>
      </c>
      <c r="M763" t="s">
        <v>163</v>
      </c>
      <c r="O763"/>
    </row>
    <row r="764" spans="1:15" s="11" customFormat="1" x14ac:dyDescent="0.25">
      <c r="A764" s="11" t="s">
        <v>1026</v>
      </c>
      <c r="B764" s="11" t="s">
        <v>1163</v>
      </c>
      <c r="C764" t="s">
        <v>546</v>
      </c>
      <c r="D764" t="s">
        <v>1164</v>
      </c>
      <c r="E764" s="371">
        <v>1</v>
      </c>
      <c r="F764" s="370">
        <v>1</v>
      </c>
      <c r="G764">
        <v>0</v>
      </c>
      <c r="H764">
        <v>0.25</v>
      </c>
      <c r="I764" t="s">
        <v>163</v>
      </c>
      <c r="J764" s="370">
        <v>1</v>
      </c>
      <c r="K764">
        <v>0</v>
      </c>
      <c r="L764">
        <v>0.25</v>
      </c>
      <c r="M764" t="s">
        <v>163</v>
      </c>
      <c r="O764"/>
    </row>
    <row r="765" spans="1:15" s="11" customFormat="1" x14ac:dyDescent="0.25">
      <c r="A765" s="11" t="s">
        <v>1026</v>
      </c>
      <c r="B765" s="11" t="s">
        <v>1165</v>
      </c>
      <c r="C765" t="s">
        <v>546</v>
      </c>
      <c r="D765" t="s">
        <v>1166</v>
      </c>
      <c r="E765" s="371" t="s">
        <v>1424</v>
      </c>
      <c r="F765" s="370">
        <v>0</v>
      </c>
      <c r="G765">
        <v>0</v>
      </c>
      <c r="H765">
        <v>0</v>
      </c>
      <c r="I765" t="s">
        <v>1035</v>
      </c>
      <c r="J765" s="370">
        <v>0</v>
      </c>
      <c r="K765">
        <v>0</v>
      </c>
      <c r="L765">
        <v>0</v>
      </c>
      <c r="M765" t="s">
        <v>1035</v>
      </c>
      <c r="O765"/>
    </row>
    <row r="766" spans="1:15" s="11" customFormat="1" x14ac:dyDescent="0.25">
      <c r="A766" s="11" t="s">
        <v>1026</v>
      </c>
      <c r="B766" s="11" t="s">
        <v>1167</v>
      </c>
      <c r="C766" t="s">
        <v>546</v>
      </c>
      <c r="D766" t="s">
        <v>1168</v>
      </c>
      <c r="E766" s="371" t="s">
        <v>1427</v>
      </c>
      <c r="F766" s="370">
        <v>0</v>
      </c>
      <c r="G766">
        <v>0</v>
      </c>
      <c r="H766">
        <v>0</v>
      </c>
      <c r="I766" t="s">
        <v>1136</v>
      </c>
      <c r="J766" s="370">
        <v>0</v>
      </c>
      <c r="K766">
        <v>0</v>
      </c>
      <c r="L766">
        <v>0</v>
      </c>
      <c r="M766" t="s">
        <v>1136</v>
      </c>
      <c r="O766"/>
    </row>
    <row r="767" spans="1:15" s="11" customFormat="1" x14ac:dyDescent="0.25">
      <c r="A767" s="11" t="s">
        <v>1026</v>
      </c>
      <c r="B767" s="11" t="s">
        <v>1169</v>
      </c>
      <c r="C767" t="s">
        <v>546</v>
      </c>
      <c r="D767" t="s">
        <v>1170</v>
      </c>
      <c r="E767" s="371" t="s">
        <v>1424</v>
      </c>
      <c r="F767" s="370">
        <v>0</v>
      </c>
      <c r="G767">
        <v>0</v>
      </c>
      <c r="H767">
        <v>0</v>
      </c>
      <c r="I767" t="s">
        <v>1035</v>
      </c>
      <c r="J767" s="370">
        <v>0</v>
      </c>
      <c r="K767">
        <v>0</v>
      </c>
      <c r="L767">
        <v>0</v>
      </c>
      <c r="M767" t="s">
        <v>1035</v>
      </c>
      <c r="O767"/>
    </row>
    <row r="768" spans="1:15" s="11" customFormat="1" x14ac:dyDescent="0.25">
      <c r="A768" s="11" t="s">
        <v>1026</v>
      </c>
      <c r="B768" s="11" t="s">
        <v>1171</v>
      </c>
      <c r="C768" t="s">
        <v>546</v>
      </c>
      <c r="D768" t="s">
        <v>1172</v>
      </c>
      <c r="E768" s="371" t="s">
        <v>1421</v>
      </c>
      <c r="F768" s="370">
        <v>0</v>
      </c>
      <c r="G768">
        <v>0</v>
      </c>
      <c r="H768">
        <v>0</v>
      </c>
      <c r="I768" t="s">
        <v>1404</v>
      </c>
      <c r="J768" s="370">
        <v>0</v>
      </c>
      <c r="K768">
        <v>0</v>
      </c>
      <c r="L768">
        <v>0</v>
      </c>
      <c r="M768" t="s">
        <v>1404</v>
      </c>
      <c r="O768"/>
    </row>
    <row r="769" spans="1:15" s="11" customFormat="1" x14ac:dyDescent="0.25">
      <c r="A769" s="11" t="s">
        <v>1174</v>
      </c>
      <c r="B769" s="11" t="s">
        <v>1175</v>
      </c>
      <c r="C769" t="s">
        <v>250</v>
      </c>
      <c r="D769" t="s">
        <v>1176</v>
      </c>
      <c r="E769" s="371">
        <v>1.5</v>
      </c>
      <c r="F769" s="370">
        <v>0</v>
      </c>
      <c r="G769">
        <v>-1.5</v>
      </c>
      <c r="H769">
        <v>0</v>
      </c>
      <c r="I769" t="s">
        <v>1430</v>
      </c>
      <c r="J769" s="370">
        <v>0</v>
      </c>
      <c r="K769">
        <v>0</v>
      </c>
      <c r="L769">
        <v>0</v>
      </c>
      <c r="M769" t="s">
        <v>1430</v>
      </c>
      <c r="O769"/>
    </row>
    <row r="770" spans="1:15" s="11" customFormat="1" x14ac:dyDescent="0.25">
      <c r="A770" s="11" t="s">
        <v>1174</v>
      </c>
      <c r="B770" s="11" t="s">
        <v>1177</v>
      </c>
      <c r="C770" t="s">
        <v>250</v>
      </c>
      <c r="D770" t="s">
        <v>1178</v>
      </c>
      <c r="E770" s="371" t="s">
        <v>1431</v>
      </c>
      <c r="F770" s="370">
        <v>0</v>
      </c>
      <c r="G770" t="s">
        <v>774</v>
      </c>
      <c r="H770">
        <v>0</v>
      </c>
      <c r="I770" t="s">
        <v>1192</v>
      </c>
      <c r="J770" s="370">
        <v>0</v>
      </c>
      <c r="K770">
        <v>0</v>
      </c>
      <c r="L770">
        <v>0</v>
      </c>
      <c r="M770" t="s">
        <v>1192</v>
      </c>
      <c r="O770"/>
    </row>
    <row r="771" spans="1:15" s="11" customFormat="1" x14ac:dyDescent="0.25">
      <c r="A771" s="11" t="s">
        <v>1174</v>
      </c>
      <c r="B771" s="11" t="s">
        <v>1179</v>
      </c>
      <c r="C771" t="s">
        <v>250</v>
      </c>
      <c r="D771" t="s">
        <v>1180</v>
      </c>
      <c r="E771" s="371">
        <v>2.1</v>
      </c>
      <c r="F771" s="370">
        <v>1</v>
      </c>
      <c r="G771">
        <v>-1.1000000000000001</v>
      </c>
      <c r="H771">
        <v>0</v>
      </c>
      <c r="I771" t="s">
        <v>163</v>
      </c>
      <c r="J771" s="370">
        <v>1</v>
      </c>
      <c r="K771">
        <v>0</v>
      </c>
      <c r="L771">
        <v>0</v>
      </c>
      <c r="M771" t="s">
        <v>163</v>
      </c>
      <c r="O771"/>
    </row>
    <row r="772" spans="1:15" s="11" customFormat="1" x14ac:dyDescent="0.25">
      <c r="A772" s="11" t="s">
        <v>1174</v>
      </c>
      <c r="B772" s="11" t="s">
        <v>1181</v>
      </c>
      <c r="C772" t="s">
        <v>250</v>
      </c>
      <c r="D772" t="s">
        <v>1182</v>
      </c>
      <c r="E772" s="371" t="s">
        <v>1432</v>
      </c>
      <c r="F772" s="370">
        <v>0</v>
      </c>
      <c r="G772">
        <v>0</v>
      </c>
      <c r="H772">
        <v>0</v>
      </c>
      <c r="I772" t="s">
        <v>1204</v>
      </c>
      <c r="J772" s="370">
        <v>0</v>
      </c>
      <c r="K772">
        <v>0</v>
      </c>
      <c r="L772">
        <v>0</v>
      </c>
      <c r="M772" t="s">
        <v>1204</v>
      </c>
      <c r="O772"/>
    </row>
    <row r="773" spans="1:15" s="11" customFormat="1" x14ac:dyDescent="0.25">
      <c r="A773" s="11" t="s">
        <v>1174</v>
      </c>
      <c r="B773" s="11" t="s">
        <v>1183</v>
      </c>
      <c r="C773" t="s">
        <v>250</v>
      </c>
      <c r="D773" t="s">
        <v>1184</v>
      </c>
      <c r="E773" s="371">
        <v>2</v>
      </c>
      <c r="F773" s="370">
        <v>2</v>
      </c>
      <c r="G773">
        <v>0</v>
      </c>
      <c r="H773">
        <v>0</v>
      </c>
      <c r="I773" t="s">
        <v>163</v>
      </c>
      <c r="J773" s="370">
        <v>2</v>
      </c>
      <c r="K773">
        <v>0</v>
      </c>
      <c r="L773">
        <v>0</v>
      </c>
      <c r="M773" t="s">
        <v>163</v>
      </c>
      <c r="O773"/>
    </row>
    <row r="774" spans="1:15" s="11" customFormat="1" x14ac:dyDescent="0.25">
      <c r="A774" s="11" t="s">
        <v>1174</v>
      </c>
      <c r="B774" s="11" t="s">
        <v>1185</v>
      </c>
      <c r="C774" t="s">
        <v>250</v>
      </c>
      <c r="D774" t="s">
        <v>1186</v>
      </c>
      <c r="E774" s="371" t="s">
        <v>1432</v>
      </c>
      <c r="F774" s="370">
        <v>0</v>
      </c>
      <c r="G774">
        <v>0</v>
      </c>
      <c r="H774">
        <v>0</v>
      </c>
      <c r="I774" t="s">
        <v>1204</v>
      </c>
      <c r="J774" s="370">
        <v>0</v>
      </c>
      <c r="K774">
        <v>0</v>
      </c>
      <c r="L774">
        <v>0</v>
      </c>
      <c r="M774" t="s">
        <v>1204</v>
      </c>
      <c r="O774"/>
    </row>
    <row r="775" spans="1:15" s="11" customFormat="1" x14ac:dyDescent="0.25">
      <c r="A775" s="11" t="s">
        <v>1174</v>
      </c>
      <c r="B775" s="11" t="s">
        <v>1187</v>
      </c>
      <c r="C775" t="s">
        <v>250</v>
      </c>
      <c r="D775" t="s">
        <v>1188</v>
      </c>
      <c r="E775" s="371">
        <v>2.1</v>
      </c>
      <c r="F775" s="370">
        <v>1.9</v>
      </c>
      <c r="G775">
        <v>-0.20000000000000018</v>
      </c>
      <c r="H775">
        <v>0.4</v>
      </c>
      <c r="I775" t="s">
        <v>163</v>
      </c>
      <c r="J775" s="370">
        <v>1.9</v>
      </c>
      <c r="K775">
        <v>0</v>
      </c>
      <c r="L775">
        <v>0.4</v>
      </c>
      <c r="M775" t="s">
        <v>163</v>
      </c>
      <c r="O775"/>
    </row>
    <row r="776" spans="1:15" s="11" customFormat="1" x14ac:dyDescent="0.25">
      <c r="A776" s="11" t="s">
        <v>1174</v>
      </c>
      <c r="B776" s="11" t="s">
        <v>1189</v>
      </c>
      <c r="C776" t="s">
        <v>250</v>
      </c>
      <c r="D776" t="s">
        <v>1190</v>
      </c>
      <c r="E776" s="371">
        <v>4.7</v>
      </c>
      <c r="F776" s="370">
        <v>5.0000000000000009</v>
      </c>
      <c r="G776">
        <v>0.30000000000000071</v>
      </c>
      <c r="H776">
        <v>2</v>
      </c>
      <c r="I776" t="s">
        <v>163</v>
      </c>
      <c r="J776" s="370">
        <v>5.0000000000000009</v>
      </c>
      <c r="K776">
        <v>0</v>
      </c>
      <c r="L776">
        <v>2</v>
      </c>
      <c r="M776" t="s">
        <v>163</v>
      </c>
      <c r="O776"/>
    </row>
    <row r="777" spans="1:15" s="11" customFormat="1" x14ac:dyDescent="0.25">
      <c r="A777" s="11" t="s">
        <v>1174</v>
      </c>
      <c r="B777" s="11" t="s">
        <v>1191</v>
      </c>
      <c r="C777" t="s">
        <v>250</v>
      </c>
      <c r="D777" t="s">
        <v>1192</v>
      </c>
      <c r="E777" s="371">
        <v>2.5</v>
      </c>
      <c r="F777" s="370">
        <v>2.8</v>
      </c>
      <c r="G777" t="s">
        <v>774</v>
      </c>
      <c r="H777">
        <v>1</v>
      </c>
      <c r="I777" t="s">
        <v>163</v>
      </c>
      <c r="J777" s="370">
        <v>2.8</v>
      </c>
      <c r="K777">
        <v>0</v>
      </c>
      <c r="L777">
        <v>1</v>
      </c>
      <c r="M777" t="s">
        <v>163</v>
      </c>
      <c r="O777"/>
    </row>
    <row r="778" spans="1:15" s="11" customFormat="1" x14ac:dyDescent="0.25">
      <c r="A778" s="11" t="s">
        <v>1174</v>
      </c>
      <c r="B778" s="11" t="s">
        <v>1193</v>
      </c>
      <c r="C778" t="s">
        <v>250</v>
      </c>
      <c r="D778" t="s">
        <v>1194</v>
      </c>
      <c r="E778" s="371" t="s">
        <v>1433</v>
      </c>
      <c r="F778" s="370">
        <v>0</v>
      </c>
      <c r="G778">
        <v>0</v>
      </c>
      <c r="H778">
        <v>0</v>
      </c>
      <c r="I778" t="s">
        <v>1190</v>
      </c>
      <c r="J778" s="370">
        <v>0</v>
      </c>
      <c r="K778">
        <v>0</v>
      </c>
      <c r="L778">
        <v>0</v>
      </c>
      <c r="M778" t="s">
        <v>1190</v>
      </c>
      <c r="O778"/>
    </row>
    <row r="779" spans="1:15" s="11" customFormat="1" x14ac:dyDescent="0.25">
      <c r="A779" s="11" t="s">
        <v>1174</v>
      </c>
      <c r="B779" s="11" t="s">
        <v>1195</v>
      </c>
      <c r="C779" t="s">
        <v>250</v>
      </c>
      <c r="D779" t="s">
        <v>1196</v>
      </c>
      <c r="E779" s="371">
        <v>0.5</v>
      </c>
      <c r="F779" s="370">
        <v>0</v>
      </c>
      <c r="G779">
        <v>-0.5</v>
      </c>
      <c r="H779">
        <v>0</v>
      </c>
      <c r="I779" t="s">
        <v>163</v>
      </c>
      <c r="J779" s="370">
        <v>1</v>
      </c>
      <c r="K779">
        <v>1</v>
      </c>
      <c r="L779">
        <v>0</v>
      </c>
      <c r="M779" t="s">
        <v>163</v>
      </c>
      <c r="O779"/>
    </row>
    <row r="780" spans="1:15" s="11" customFormat="1" x14ac:dyDescent="0.25">
      <c r="A780" s="11" t="s">
        <v>1174</v>
      </c>
      <c r="B780" s="11" t="s">
        <v>1197</v>
      </c>
      <c r="C780" t="s">
        <v>250</v>
      </c>
      <c r="D780" t="s">
        <v>1198</v>
      </c>
      <c r="E780" s="371">
        <v>1.6</v>
      </c>
      <c r="F780" s="370">
        <v>1.6</v>
      </c>
      <c r="G780">
        <v>0</v>
      </c>
      <c r="H780">
        <v>0.6</v>
      </c>
      <c r="I780" t="s">
        <v>163</v>
      </c>
      <c r="J780" s="370">
        <v>1.6</v>
      </c>
      <c r="K780">
        <v>0</v>
      </c>
      <c r="L780">
        <v>0.6</v>
      </c>
      <c r="M780" t="s">
        <v>163</v>
      </c>
      <c r="O780"/>
    </row>
    <row r="781" spans="1:15" s="11" customFormat="1" x14ac:dyDescent="0.25">
      <c r="A781" s="11" t="s">
        <v>1174</v>
      </c>
      <c r="B781" s="11" t="s">
        <v>1199</v>
      </c>
      <c r="C781" t="s">
        <v>250</v>
      </c>
      <c r="D781" t="s">
        <v>1200</v>
      </c>
      <c r="E781" s="371" t="s">
        <v>1434</v>
      </c>
      <c r="F781" s="370">
        <v>0</v>
      </c>
      <c r="G781">
        <v>0</v>
      </c>
      <c r="H781">
        <v>0</v>
      </c>
      <c r="I781" t="s">
        <v>1204</v>
      </c>
      <c r="J781" s="370">
        <v>0</v>
      </c>
      <c r="K781">
        <v>0</v>
      </c>
      <c r="L781">
        <v>0</v>
      </c>
      <c r="M781" t="s">
        <v>1204</v>
      </c>
      <c r="O781"/>
    </row>
    <row r="782" spans="1:15" s="11" customFormat="1" x14ac:dyDescent="0.25">
      <c r="A782" s="11" t="s">
        <v>1174</v>
      </c>
      <c r="B782" s="11" t="s">
        <v>1201</v>
      </c>
      <c r="C782" t="s">
        <v>250</v>
      </c>
      <c r="D782" t="s">
        <v>1202</v>
      </c>
      <c r="E782" s="371">
        <v>1</v>
      </c>
      <c r="F782" s="370">
        <v>1</v>
      </c>
      <c r="G782">
        <v>0</v>
      </c>
      <c r="H782">
        <v>0</v>
      </c>
      <c r="I782" t="s">
        <v>163</v>
      </c>
      <c r="J782" s="370">
        <v>1</v>
      </c>
      <c r="K782">
        <v>0</v>
      </c>
      <c r="L782">
        <v>0</v>
      </c>
      <c r="M782" t="s">
        <v>163</v>
      </c>
      <c r="O782"/>
    </row>
    <row r="783" spans="1:15" s="11" customFormat="1" x14ac:dyDescent="0.25">
      <c r="A783" s="11" t="s">
        <v>1174</v>
      </c>
      <c r="B783" s="11" t="s">
        <v>1203</v>
      </c>
      <c r="C783" t="s">
        <v>250</v>
      </c>
      <c r="D783" t="s">
        <v>1204</v>
      </c>
      <c r="E783" s="371">
        <v>6</v>
      </c>
      <c r="F783" s="370">
        <v>5.7</v>
      </c>
      <c r="G783">
        <v>-0.29999999999999982</v>
      </c>
      <c r="H783">
        <v>3</v>
      </c>
      <c r="I783" t="s">
        <v>163</v>
      </c>
      <c r="J783" s="370">
        <v>5.7</v>
      </c>
      <c r="K783">
        <v>0</v>
      </c>
      <c r="L783">
        <v>3</v>
      </c>
      <c r="M783" t="s">
        <v>163</v>
      </c>
      <c r="O783"/>
    </row>
    <row r="784" spans="1:15" s="11" customFormat="1" x14ac:dyDescent="0.25">
      <c r="A784" s="11" t="s">
        <v>1174</v>
      </c>
      <c r="B784" s="11" t="s">
        <v>1205</v>
      </c>
      <c r="C784" t="s">
        <v>250</v>
      </c>
      <c r="D784" t="s">
        <v>1206</v>
      </c>
      <c r="E784" s="371" t="s">
        <v>1435</v>
      </c>
      <c r="F784" s="370">
        <v>0</v>
      </c>
      <c r="G784">
        <v>0</v>
      </c>
      <c r="H784">
        <v>0</v>
      </c>
      <c r="I784" t="s">
        <v>1184</v>
      </c>
      <c r="J784" s="370">
        <v>0</v>
      </c>
      <c r="K784">
        <v>0</v>
      </c>
      <c r="L784">
        <v>0</v>
      </c>
      <c r="M784" t="s">
        <v>1184</v>
      </c>
      <c r="O784"/>
    </row>
    <row r="785" spans="1:15" s="11" customFormat="1" x14ac:dyDescent="0.25">
      <c r="A785" s="11" t="s">
        <v>1174</v>
      </c>
      <c r="B785" s="11" t="s">
        <v>1207</v>
      </c>
      <c r="C785" t="s">
        <v>250</v>
      </c>
      <c r="D785" t="s">
        <v>1208</v>
      </c>
      <c r="E785" s="371" t="s">
        <v>1436</v>
      </c>
      <c r="F785" s="370">
        <v>0</v>
      </c>
      <c r="G785">
        <v>0</v>
      </c>
      <c r="H785">
        <v>0</v>
      </c>
      <c r="I785" t="s">
        <v>1221</v>
      </c>
      <c r="J785" s="370">
        <v>0</v>
      </c>
      <c r="K785">
        <v>0</v>
      </c>
      <c r="L785">
        <v>0</v>
      </c>
      <c r="M785" t="s">
        <v>1221</v>
      </c>
      <c r="O785"/>
    </row>
    <row r="786" spans="1:15" s="11" customFormat="1" x14ac:dyDescent="0.25">
      <c r="A786" s="11" t="s">
        <v>1174</v>
      </c>
      <c r="B786" s="11" t="s">
        <v>1209</v>
      </c>
      <c r="C786" t="s">
        <v>250</v>
      </c>
      <c r="D786" t="s">
        <v>1210</v>
      </c>
      <c r="E786" s="371" t="s">
        <v>1433</v>
      </c>
      <c r="F786" s="370">
        <v>0</v>
      </c>
      <c r="G786">
        <v>0</v>
      </c>
      <c r="H786">
        <v>0</v>
      </c>
      <c r="I786" t="s">
        <v>1190</v>
      </c>
      <c r="J786" s="370">
        <v>0</v>
      </c>
      <c r="K786">
        <v>0</v>
      </c>
      <c r="L786">
        <v>0</v>
      </c>
      <c r="M786" t="s">
        <v>1190</v>
      </c>
      <c r="O786"/>
    </row>
    <row r="787" spans="1:15" s="11" customFormat="1" x14ac:dyDescent="0.25">
      <c r="A787" s="11" t="s">
        <v>1174</v>
      </c>
      <c r="B787" s="11" t="s">
        <v>1211</v>
      </c>
      <c r="C787" t="s">
        <v>250</v>
      </c>
      <c r="D787" t="s">
        <v>1212</v>
      </c>
      <c r="E787" s="371" t="s">
        <v>1433</v>
      </c>
      <c r="F787" s="370">
        <v>0</v>
      </c>
      <c r="G787">
        <v>0</v>
      </c>
      <c r="H787">
        <v>0</v>
      </c>
      <c r="I787" t="s">
        <v>1190</v>
      </c>
      <c r="J787" s="370">
        <v>0</v>
      </c>
      <c r="K787">
        <v>0</v>
      </c>
      <c r="L787">
        <v>0</v>
      </c>
      <c r="M787" t="s">
        <v>1190</v>
      </c>
      <c r="O787"/>
    </row>
    <row r="788" spans="1:15" s="11" customFormat="1" x14ac:dyDescent="0.25">
      <c r="A788" s="11" t="s">
        <v>1174</v>
      </c>
      <c r="B788" s="11" t="s">
        <v>1213</v>
      </c>
      <c r="C788" t="s">
        <v>250</v>
      </c>
      <c r="D788" t="s">
        <v>1214</v>
      </c>
      <c r="E788" s="371">
        <v>1.6</v>
      </c>
      <c r="F788" s="370">
        <v>1.6</v>
      </c>
      <c r="G788">
        <v>0</v>
      </c>
      <c r="H788">
        <v>0.6</v>
      </c>
      <c r="I788" t="s">
        <v>163</v>
      </c>
      <c r="J788" s="370">
        <v>1.6</v>
      </c>
      <c r="K788">
        <v>0</v>
      </c>
      <c r="L788">
        <v>0.6</v>
      </c>
      <c r="M788" t="s">
        <v>163</v>
      </c>
      <c r="O788"/>
    </row>
    <row r="789" spans="1:15" s="11" customFormat="1" x14ac:dyDescent="0.25">
      <c r="A789" s="11" t="s">
        <v>1174</v>
      </c>
      <c r="B789" s="11" t="s">
        <v>1215</v>
      </c>
      <c r="C789" t="s">
        <v>250</v>
      </c>
      <c r="D789" t="s">
        <v>1216</v>
      </c>
      <c r="E789" s="371">
        <v>1.25</v>
      </c>
      <c r="F789" s="370">
        <v>1</v>
      </c>
      <c r="G789">
        <v>-0.25</v>
      </c>
      <c r="H789">
        <v>0</v>
      </c>
      <c r="I789" t="s">
        <v>163</v>
      </c>
      <c r="J789" s="370">
        <v>1</v>
      </c>
      <c r="K789">
        <v>0</v>
      </c>
      <c r="L789">
        <v>0</v>
      </c>
      <c r="M789" t="s">
        <v>163</v>
      </c>
      <c r="O789"/>
    </row>
    <row r="790" spans="1:15" s="11" customFormat="1" x14ac:dyDescent="0.25">
      <c r="A790" s="11" t="s">
        <v>1174</v>
      </c>
      <c r="B790" s="11" t="s">
        <v>1217</v>
      </c>
      <c r="C790" t="s">
        <v>250</v>
      </c>
      <c r="D790" t="s">
        <v>1218</v>
      </c>
      <c r="E790" s="371" t="s">
        <v>1436</v>
      </c>
      <c r="F790" s="370">
        <v>0</v>
      </c>
      <c r="G790">
        <v>0</v>
      </c>
      <c r="H790">
        <v>0</v>
      </c>
      <c r="I790" t="s">
        <v>1221</v>
      </c>
      <c r="J790" s="370">
        <v>0</v>
      </c>
      <c r="K790">
        <v>0</v>
      </c>
      <c r="L790">
        <v>0</v>
      </c>
      <c r="M790" t="s">
        <v>1221</v>
      </c>
      <c r="O790"/>
    </row>
    <row r="791" spans="1:15" s="11" customFormat="1" x14ac:dyDescent="0.25">
      <c r="A791" s="11" t="s">
        <v>1174</v>
      </c>
      <c r="B791" s="11" t="s">
        <v>1219</v>
      </c>
      <c r="C791" t="s">
        <v>250</v>
      </c>
      <c r="D791" t="s">
        <v>1220</v>
      </c>
      <c r="E791" s="371">
        <v>4.5</v>
      </c>
      <c r="F791" s="370">
        <v>0</v>
      </c>
      <c r="G791">
        <v>0</v>
      </c>
      <c r="H791">
        <v>0</v>
      </c>
      <c r="I791" t="s">
        <v>1221</v>
      </c>
      <c r="J791" s="370">
        <v>0</v>
      </c>
      <c r="K791">
        <v>0</v>
      </c>
      <c r="L791">
        <v>0</v>
      </c>
      <c r="M791" t="s">
        <v>1221</v>
      </c>
      <c r="O791"/>
    </row>
    <row r="792" spans="1:15" s="11" customFormat="1" x14ac:dyDescent="0.25">
      <c r="A792" s="11" t="s">
        <v>1174</v>
      </c>
      <c r="B792" s="11" t="s">
        <v>1222</v>
      </c>
      <c r="C792" t="s">
        <v>250</v>
      </c>
      <c r="D792" t="s">
        <v>1223</v>
      </c>
      <c r="E792" s="371" t="s">
        <v>1436</v>
      </c>
      <c r="F792" s="370">
        <v>0</v>
      </c>
      <c r="G792" t="s">
        <v>774</v>
      </c>
      <c r="H792">
        <v>0</v>
      </c>
      <c r="I792" t="s">
        <v>1221</v>
      </c>
      <c r="J792" s="370">
        <v>0</v>
      </c>
      <c r="K792">
        <v>0</v>
      </c>
      <c r="L792">
        <v>0</v>
      </c>
      <c r="M792" t="s">
        <v>1221</v>
      </c>
      <c r="O792"/>
    </row>
    <row r="793" spans="1:15" s="11" customFormat="1" x14ac:dyDescent="0.25">
      <c r="A793" s="11" t="s">
        <v>1174</v>
      </c>
      <c r="B793" s="11" t="s">
        <v>1224</v>
      </c>
      <c r="C793" t="s">
        <v>250</v>
      </c>
      <c r="D793" t="s">
        <v>1225</v>
      </c>
      <c r="E793" s="371">
        <v>1.25</v>
      </c>
      <c r="F793" s="370">
        <v>1.2</v>
      </c>
      <c r="G793">
        <v>-5.0000000000000044E-2</v>
      </c>
      <c r="H793">
        <v>0.5</v>
      </c>
      <c r="I793" t="s">
        <v>163</v>
      </c>
      <c r="J793" s="370">
        <v>1.2</v>
      </c>
      <c r="K793">
        <v>0</v>
      </c>
      <c r="L793">
        <v>0.5</v>
      </c>
      <c r="M793" t="s">
        <v>163</v>
      </c>
      <c r="O793"/>
    </row>
    <row r="794" spans="1:15" s="11" customFormat="1" x14ac:dyDescent="0.25">
      <c r="A794" s="11" t="s">
        <v>1174</v>
      </c>
      <c r="B794" s="11" t="s">
        <v>1226</v>
      </c>
      <c r="C794" t="s">
        <v>250</v>
      </c>
      <c r="D794" t="s">
        <v>1227</v>
      </c>
      <c r="E794" s="371" t="s">
        <v>1433</v>
      </c>
      <c r="F794" s="370">
        <v>0</v>
      </c>
      <c r="G794">
        <v>0</v>
      </c>
      <c r="H794">
        <v>0</v>
      </c>
      <c r="I794" t="s">
        <v>1190</v>
      </c>
      <c r="J794" s="370">
        <v>0</v>
      </c>
      <c r="K794">
        <v>0</v>
      </c>
      <c r="L794">
        <v>0</v>
      </c>
      <c r="M794" t="s">
        <v>1190</v>
      </c>
      <c r="O794"/>
    </row>
    <row r="795" spans="1:15" s="11" customFormat="1" x14ac:dyDescent="0.25">
      <c r="A795" s="11" t="s">
        <v>1174</v>
      </c>
      <c r="B795" s="11" t="s">
        <v>1228</v>
      </c>
      <c r="C795" t="s">
        <v>250</v>
      </c>
      <c r="D795" t="s">
        <v>1229</v>
      </c>
      <c r="E795" s="371" t="s">
        <v>1436</v>
      </c>
      <c r="F795" s="370">
        <v>0</v>
      </c>
      <c r="G795">
        <v>0</v>
      </c>
      <c r="H795">
        <v>0</v>
      </c>
      <c r="I795" t="s">
        <v>1221</v>
      </c>
      <c r="J795" s="370">
        <v>0</v>
      </c>
      <c r="K795">
        <v>0</v>
      </c>
      <c r="L795">
        <v>0</v>
      </c>
      <c r="M795" t="s">
        <v>1221</v>
      </c>
      <c r="O795"/>
    </row>
    <row r="796" spans="1:15" s="11" customFormat="1" x14ac:dyDescent="0.25">
      <c r="A796" s="11" t="s">
        <v>1174</v>
      </c>
      <c r="B796" s="153" t="s">
        <v>163</v>
      </c>
      <c r="C796" t="s">
        <v>250</v>
      </c>
      <c r="D796" t="s">
        <v>1221</v>
      </c>
      <c r="E796" s="371" t="s">
        <v>163</v>
      </c>
      <c r="F796" s="370">
        <v>6.8000000000000007</v>
      </c>
      <c r="G796">
        <v>2.3000000000000007</v>
      </c>
      <c r="H796">
        <v>2</v>
      </c>
      <c r="I796" t="s">
        <v>163</v>
      </c>
      <c r="J796" s="370">
        <v>6.8000000000000007</v>
      </c>
      <c r="K796">
        <v>0</v>
      </c>
      <c r="L796">
        <v>2</v>
      </c>
      <c r="M796" t="s">
        <v>163</v>
      </c>
      <c r="O796"/>
    </row>
    <row r="797" spans="1:15" s="11" customFormat="1" x14ac:dyDescent="0.25">
      <c r="A797" s="11" t="s">
        <v>1174</v>
      </c>
      <c r="B797" s="11" t="s">
        <v>1230</v>
      </c>
      <c r="C797" t="s">
        <v>250</v>
      </c>
      <c r="D797" t="s">
        <v>1231</v>
      </c>
      <c r="E797" s="371" t="s">
        <v>1432</v>
      </c>
      <c r="F797" s="370">
        <v>0</v>
      </c>
      <c r="G797">
        <v>0</v>
      </c>
      <c r="H797">
        <v>0</v>
      </c>
      <c r="I797" t="s">
        <v>1204</v>
      </c>
      <c r="J797" s="370">
        <v>0</v>
      </c>
      <c r="K797">
        <v>0</v>
      </c>
      <c r="L797">
        <v>0</v>
      </c>
      <c r="M797" t="s">
        <v>1204</v>
      </c>
      <c r="O797"/>
    </row>
    <row r="798" spans="1:15" s="11" customFormat="1" x14ac:dyDescent="0.25">
      <c r="A798" s="11" t="s">
        <v>1174</v>
      </c>
      <c r="B798" s="11" t="s">
        <v>1232</v>
      </c>
      <c r="C798" t="s">
        <v>250</v>
      </c>
      <c r="D798" t="s">
        <v>1233</v>
      </c>
      <c r="E798" s="371" t="s">
        <v>1437</v>
      </c>
      <c r="F798" s="370">
        <v>0</v>
      </c>
      <c r="G798">
        <v>0</v>
      </c>
      <c r="H798">
        <v>0</v>
      </c>
      <c r="I798" t="s">
        <v>1246</v>
      </c>
      <c r="J798" s="370">
        <v>0</v>
      </c>
      <c r="K798">
        <v>0</v>
      </c>
      <c r="L798">
        <v>0</v>
      </c>
      <c r="M798" t="s">
        <v>1246</v>
      </c>
      <c r="O798"/>
    </row>
    <row r="799" spans="1:15" s="11" customFormat="1" x14ac:dyDescent="0.25">
      <c r="A799" s="11" t="s">
        <v>1174</v>
      </c>
      <c r="B799" s="11" t="s">
        <v>1234</v>
      </c>
      <c r="C799" t="s">
        <v>250</v>
      </c>
      <c r="D799" t="s">
        <v>1235</v>
      </c>
      <c r="E799" s="371" t="s">
        <v>1433</v>
      </c>
      <c r="F799" s="370">
        <v>0</v>
      </c>
      <c r="G799">
        <v>0</v>
      </c>
      <c r="H799">
        <v>0</v>
      </c>
      <c r="I799" t="s">
        <v>1190</v>
      </c>
      <c r="J799" s="370">
        <v>0</v>
      </c>
      <c r="K799">
        <v>0</v>
      </c>
      <c r="L799">
        <v>0</v>
      </c>
      <c r="M799" t="s">
        <v>1190</v>
      </c>
      <c r="O799"/>
    </row>
    <row r="800" spans="1:15" s="11" customFormat="1" x14ac:dyDescent="0.25">
      <c r="A800" s="11" t="s">
        <v>1174</v>
      </c>
      <c r="B800" s="11" t="s">
        <v>1236</v>
      </c>
      <c r="C800" t="s">
        <v>250</v>
      </c>
      <c r="D800" t="s">
        <v>1237</v>
      </c>
      <c r="E800" s="371" t="s">
        <v>1438</v>
      </c>
      <c r="F800" s="370">
        <v>0</v>
      </c>
      <c r="G800">
        <v>0</v>
      </c>
      <c r="H800">
        <v>0</v>
      </c>
      <c r="I800" t="s">
        <v>1204</v>
      </c>
      <c r="J800" s="370">
        <v>0</v>
      </c>
      <c r="K800">
        <v>0</v>
      </c>
      <c r="L800">
        <v>0</v>
      </c>
      <c r="M800" t="s">
        <v>1204</v>
      </c>
      <c r="O800"/>
    </row>
    <row r="801" spans="1:15" s="11" customFormat="1" x14ac:dyDescent="0.25">
      <c r="A801" s="11" t="s">
        <v>1174</v>
      </c>
      <c r="B801" s="11" t="s">
        <v>1238</v>
      </c>
      <c r="C801" t="s">
        <v>250</v>
      </c>
      <c r="D801" t="s">
        <v>1239</v>
      </c>
      <c r="E801" s="371">
        <v>0</v>
      </c>
      <c r="F801" s="370">
        <v>0</v>
      </c>
      <c r="G801">
        <v>0</v>
      </c>
      <c r="H801">
        <v>0</v>
      </c>
      <c r="I801" t="s">
        <v>1190</v>
      </c>
      <c r="J801" s="370">
        <v>0</v>
      </c>
      <c r="K801">
        <v>0</v>
      </c>
      <c r="L801">
        <v>0</v>
      </c>
      <c r="M801" t="s">
        <v>1190</v>
      </c>
      <c r="O801"/>
    </row>
    <row r="802" spans="1:15" s="11" customFormat="1" x14ac:dyDescent="0.25">
      <c r="A802" s="11" t="s">
        <v>1174</v>
      </c>
      <c r="B802" s="11" t="s">
        <v>1240</v>
      </c>
      <c r="C802" t="s">
        <v>250</v>
      </c>
      <c r="D802" t="s">
        <v>1241</v>
      </c>
      <c r="E802" s="371" t="s">
        <v>1433</v>
      </c>
      <c r="F802" s="370">
        <v>0</v>
      </c>
      <c r="G802">
        <v>0</v>
      </c>
      <c r="H802">
        <v>0</v>
      </c>
      <c r="I802" t="s">
        <v>1190</v>
      </c>
      <c r="J802" s="370">
        <v>0</v>
      </c>
      <c r="K802">
        <v>0</v>
      </c>
      <c r="L802">
        <v>0</v>
      </c>
      <c r="M802" t="s">
        <v>1190</v>
      </c>
      <c r="O802"/>
    </row>
    <row r="803" spans="1:15" s="11" customFormat="1" x14ac:dyDescent="0.25">
      <c r="A803" s="11" t="s">
        <v>1174</v>
      </c>
      <c r="B803" s="11" t="s">
        <v>1242</v>
      </c>
      <c r="C803" t="s">
        <v>250</v>
      </c>
      <c r="D803" t="s">
        <v>1243</v>
      </c>
      <c r="E803" s="371" t="s">
        <v>1433</v>
      </c>
      <c r="F803" s="370">
        <v>0</v>
      </c>
      <c r="G803">
        <v>0</v>
      </c>
      <c r="H803">
        <v>0</v>
      </c>
      <c r="I803" t="s">
        <v>1190</v>
      </c>
      <c r="J803" s="370">
        <v>0</v>
      </c>
      <c r="K803">
        <v>0</v>
      </c>
      <c r="L803">
        <v>0</v>
      </c>
      <c r="M803" t="s">
        <v>1190</v>
      </c>
      <c r="O803"/>
    </row>
    <row r="804" spans="1:15" s="11" customFormat="1" x14ac:dyDescent="0.25">
      <c r="A804" s="11" t="s">
        <v>1174</v>
      </c>
      <c r="B804" s="11" t="s">
        <v>1245</v>
      </c>
      <c r="C804" t="s">
        <v>250</v>
      </c>
      <c r="D804" t="s">
        <v>1246</v>
      </c>
      <c r="E804" s="371">
        <v>5.5</v>
      </c>
      <c r="F804" s="370">
        <v>8</v>
      </c>
      <c r="G804">
        <v>2.5</v>
      </c>
      <c r="H804">
        <v>2</v>
      </c>
      <c r="I804" t="s">
        <v>163</v>
      </c>
      <c r="J804" s="370">
        <v>8</v>
      </c>
      <c r="K804">
        <v>0</v>
      </c>
      <c r="L804">
        <v>2</v>
      </c>
      <c r="M804" t="s">
        <v>163</v>
      </c>
      <c r="O804"/>
    </row>
    <row r="805" spans="1:15" x14ac:dyDescent="0.25">
      <c r="C805" t="s">
        <v>1369</v>
      </c>
    </row>
  </sheetData>
  <mergeCells count="3">
    <mergeCell ref="C4:H4"/>
    <mergeCell ref="C7:H7"/>
    <mergeCell ref="C13:F13"/>
  </mergeCells>
  <phoneticPr fontId="18" type="noConversion"/>
  <conditionalFormatting sqref="C48:C407">
    <cfRule type="expression" dxfId="153" priority="2">
      <formula>C48=C47</formula>
    </cfRule>
  </conditionalFormatting>
  <conditionalFormatting sqref="C445:C804">
    <cfRule type="expression" dxfId="152" priority="1">
      <formula>C445=C444</formula>
    </cfRule>
  </conditionalFormatting>
  <hyperlinks>
    <hyperlink ref="C1" location="'Contents'!B7" display="⇐ Return to contents" xr:uid="{65F25799-AABB-4163-9339-D6FB24D51FCB}"/>
    <hyperlink ref="C10" location="'Capacity - Employment LAs'!C45" display="Conservation Service Employment" xr:uid="{C784481D-0C14-464D-801A-AB390F5ADCAF}"/>
    <hyperlink ref="C11" location="'Capacity - Employment LAs'!C442" display="Archaeological Service Employment" xr:uid="{602BA419-82E9-4532-A5FF-A94D45A1FB45}"/>
    <hyperlink ref="C5" r:id="rId3" xr:uid="{BD35A874-1CA9-4339-B27E-C34C168E5181}"/>
  </hyperlinks>
  <pageMargins left="0.7" right="0.7" top="0.75" bottom="0.75" header="0.3" footer="0.3"/>
  <pageSetup paperSize="9" orientation="portrait" r:id="rId4"/>
  <drawing r:id="rId5"/>
  <tableParts count="2">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X96"/>
  <sheetViews>
    <sheetView showGridLines="0" zoomScaleNormal="100" workbookViewId="0">
      <selection activeCell="B1" sqref="B1"/>
    </sheetView>
  </sheetViews>
  <sheetFormatPr defaultRowHeight="15" x14ac:dyDescent="0.25"/>
  <cols>
    <col min="1" max="1" width="56.42578125" style="11" customWidth="1"/>
    <col min="2" max="2" width="50.42578125" style="10" customWidth="1"/>
    <col min="3" max="3" width="24.28515625" style="10" customWidth="1"/>
    <col min="4" max="9" width="24.28515625" style="11" customWidth="1"/>
    <col min="10" max="10" width="23.42578125" style="11" customWidth="1"/>
    <col min="11" max="20" width="24.28515625" style="11" customWidth="1"/>
    <col min="21" max="21" width="13.140625" style="11" customWidth="1"/>
    <col min="22" max="22" width="27.28515625" style="11" customWidth="1"/>
    <col min="23" max="23" width="9.140625" style="11"/>
    <col min="31" max="31" width="14.140625" customWidth="1"/>
  </cols>
  <sheetData>
    <row r="1" spans="1:24" x14ac:dyDescent="0.25">
      <c r="A1" s="138" t="s">
        <v>21</v>
      </c>
      <c r="B1" s="66"/>
      <c r="C1" s="90"/>
      <c r="D1" s="92"/>
      <c r="E1" s="92"/>
      <c r="F1" s="92"/>
      <c r="G1" s="92"/>
      <c r="H1" s="92"/>
      <c r="I1" s="92"/>
      <c r="J1" s="92"/>
      <c r="K1" s="92"/>
      <c r="L1" s="92"/>
      <c r="M1" s="92"/>
      <c r="N1" s="92"/>
      <c r="O1" s="92"/>
      <c r="P1" s="92"/>
      <c r="Q1" s="92"/>
      <c r="R1" s="92"/>
      <c r="S1" s="92"/>
      <c r="T1" s="92"/>
      <c r="U1" s="92"/>
      <c r="V1" s="92"/>
      <c r="W1" s="92"/>
    </row>
    <row r="2" spans="1:24" x14ac:dyDescent="0.25">
      <c r="A2" s="92"/>
      <c r="B2" s="90"/>
      <c r="C2" s="90"/>
      <c r="D2" s="92"/>
      <c r="E2" s="92"/>
      <c r="F2" s="92"/>
      <c r="G2" s="92"/>
      <c r="H2" s="92"/>
      <c r="I2" s="92"/>
      <c r="J2" s="92"/>
      <c r="K2" s="92"/>
      <c r="L2" s="92"/>
      <c r="M2" s="92"/>
      <c r="N2" s="92"/>
      <c r="O2" s="92"/>
      <c r="P2" s="92"/>
      <c r="Q2" s="92"/>
      <c r="R2" s="92"/>
      <c r="S2" s="92"/>
      <c r="T2" s="92"/>
      <c r="U2" s="92"/>
      <c r="V2" s="92"/>
      <c r="W2" s="92"/>
    </row>
    <row r="3" spans="1:24" ht="31.5" x14ac:dyDescent="0.5">
      <c r="A3" s="51" t="s">
        <v>1439</v>
      </c>
      <c r="B3" s="90"/>
      <c r="C3" s="90"/>
      <c r="D3" s="92"/>
      <c r="E3" s="92"/>
      <c r="F3" s="92"/>
      <c r="G3" s="92"/>
      <c r="H3" s="92"/>
      <c r="I3" s="92"/>
      <c r="J3" s="92"/>
      <c r="K3" s="92"/>
      <c r="L3" s="92"/>
      <c r="M3" s="92"/>
      <c r="N3" s="92"/>
      <c r="O3" s="92"/>
      <c r="P3" s="92"/>
      <c r="Q3" s="92"/>
      <c r="R3" s="92"/>
      <c r="S3" s="92"/>
      <c r="T3" s="92"/>
      <c r="U3" s="92"/>
      <c r="V3" s="92"/>
      <c r="W3" s="92"/>
    </row>
    <row r="4" spans="1:24" ht="33.6" customHeight="1" x14ac:dyDescent="0.25">
      <c r="A4" s="423" t="s">
        <v>1440</v>
      </c>
      <c r="B4" s="423"/>
      <c r="C4" s="423"/>
      <c r="D4" s="423"/>
      <c r="E4" s="423"/>
      <c r="F4" s="92"/>
      <c r="G4" s="92"/>
      <c r="H4" s="92"/>
      <c r="I4" s="92"/>
      <c r="J4" s="92"/>
      <c r="K4" s="92"/>
      <c r="L4" s="92"/>
      <c r="M4" s="92"/>
      <c r="N4" s="92"/>
      <c r="O4" s="92"/>
      <c r="P4" s="92"/>
      <c r="Q4" s="92"/>
      <c r="R4" s="92"/>
      <c r="S4" s="92"/>
      <c r="T4" s="92"/>
      <c r="U4" s="92"/>
      <c r="V4" s="92"/>
      <c r="W4" s="92"/>
    </row>
    <row r="5" spans="1:24" x14ac:dyDescent="0.25">
      <c r="A5" s="92"/>
      <c r="B5" s="90"/>
      <c r="C5" s="90"/>
      <c r="D5" s="92"/>
      <c r="E5" s="92"/>
      <c r="F5" s="92"/>
      <c r="G5" s="92"/>
      <c r="H5" s="92"/>
      <c r="I5" s="92"/>
      <c r="J5" s="92"/>
      <c r="K5" s="92"/>
      <c r="L5" s="92"/>
      <c r="M5" s="92"/>
      <c r="N5" s="92"/>
      <c r="O5" s="92"/>
      <c r="P5" s="92"/>
      <c r="Q5" s="92"/>
      <c r="R5" s="92"/>
      <c r="S5" s="92"/>
      <c r="T5" s="92"/>
      <c r="U5" s="92"/>
      <c r="V5" s="92"/>
      <c r="W5" s="92"/>
    </row>
    <row r="6" spans="1:24" x14ac:dyDescent="0.25">
      <c r="A6" s="92"/>
      <c r="B6" s="90"/>
      <c r="C6" s="90"/>
      <c r="D6" s="92"/>
      <c r="E6" s="92"/>
      <c r="F6" s="92"/>
      <c r="G6" s="92"/>
      <c r="H6" s="92"/>
      <c r="I6" s="92"/>
      <c r="J6" s="92"/>
      <c r="K6" s="92"/>
      <c r="L6" s="92"/>
      <c r="M6" s="92"/>
      <c r="N6" s="92"/>
      <c r="O6" s="92"/>
      <c r="P6" s="92"/>
      <c r="Q6" s="92"/>
      <c r="R6" s="92"/>
      <c r="S6" s="92"/>
      <c r="T6" s="92"/>
      <c r="U6" s="92"/>
      <c r="V6" s="92"/>
      <c r="W6" s="92"/>
    </row>
    <row r="7" spans="1:24" x14ac:dyDescent="0.25">
      <c r="A7" s="92"/>
      <c r="B7" s="90"/>
      <c r="C7" s="90"/>
      <c r="D7" s="92"/>
      <c r="E7" s="92"/>
      <c r="F7" s="92"/>
      <c r="G7" s="92"/>
      <c r="H7" s="92"/>
      <c r="I7" s="92"/>
      <c r="J7" s="92"/>
      <c r="K7" s="92"/>
      <c r="L7" s="92"/>
      <c r="M7" s="92"/>
      <c r="N7" s="92"/>
      <c r="O7" s="92"/>
      <c r="P7" s="92"/>
      <c r="Q7" s="92"/>
      <c r="R7" s="92"/>
      <c r="S7" s="92"/>
      <c r="T7" s="92"/>
      <c r="U7" s="92"/>
      <c r="V7" s="92"/>
      <c r="W7" s="92"/>
    </row>
    <row r="8" spans="1:24" ht="18.75" x14ac:dyDescent="0.3">
      <c r="A8" s="123" t="s">
        <v>1441</v>
      </c>
      <c r="B8" s="90"/>
      <c r="C8" s="90"/>
      <c r="D8" s="92"/>
      <c r="E8" s="92"/>
      <c r="F8" s="92"/>
      <c r="G8" s="92"/>
      <c r="H8" s="92"/>
      <c r="I8" s="92"/>
      <c r="J8" s="92"/>
      <c r="K8" s="92"/>
      <c r="L8" s="92"/>
      <c r="M8" s="92"/>
      <c r="N8" s="92"/>
      <c r="O8" s="92"/>
      <c r="P8" s="92"/>
      <c r="Q8" s="92"/>
      <c r="R8" s="92"/>
      <c r="S8" s="92"/>
      <c r="T8" s="92"/>
      <c r="U8" s="92"/>
      <c r="V8" s="92"/>
      <c r="W8" s="92"/>
    </row>
    <row r="9" spans="1:24" ht="31.5" customHeight="1" x14ac:dyDescent="0.25">
      <c r="A9" s="78" t="s">
        <v>283</v>
      </c>
      <c r="B9" s="78" t="s">
        <v>240</v>
      </c>
      <c r="C9" s="78" t="s">
        <v>177</v>
      </c>
      <c r="D9" s="78" t="s">
        <v>178</v>
      </c>
      <c r="E9" s="78" t="s">
        <v>179</v>
      </c>
      <c r="F9" s="78" t="s">
        <v>180</v>
      </c>
      <c r="G9" s="78" t="s">
        <v>181</v>
      </c>
      <c r="H9" s="78" t="s">
        <v>182</v>
      </c>
      <c r="I9" s="78" t="s">
        <v>183</v>
      </c>
      <c r="J9" s="78" t="s">
        <v>184</v>
      </c>
      <c r="K9" s="78" t="s">
        <v>1442</v>
      </c>
      <c r="L9" s="78" t="s">
        <v>1443</v>
      </c>
      <c r="M9" s="78" t="s">
        <v>244</v>
      </c>
      <c r="N9" s="78"/>
      <c r="O9" s="78"/>
      <c r="P9" s="78"/>
      <c r="Q9" s="78"/>
      <c r="R9" s="78"/>
      <c r="S9" s="78"/>
      <c r="T9" s="78"/>
      <c r="U9" s="78"/>
      <c r="V9" s="78"/>
      <c r="W9" s="78"/>
      <c r="X9" s="78"/>
    </row>
    <row r="10" spans="1:24" x14ac:dyDescent="0.25">
      <c r="A10" s="92" t="s">
        <v>1444</v>
      </c>
      <c r="B10" s="90"/>
      <c r="C10" s="102">
        <v>8945</v>
      </c>
      <c r="D10" s="119">
        <v>7750</v>
      </c>
      <c r="E10" s="119">
        <v>7125</v>
      </c>
      <c r="F10" s="119">
        <v>7320</v>
      </c>
      <c r="G10" s="119">
        <v>8050</v>
      </c>
      <c r="H10" s="119">
        <v>8615</v>
      </c>
      <c r="I10" s="119">
        <v>8850</v>
      </c>
      <c r="J10" s="388" t="s">
        <v>223</v>
      </c>
      <c r="K10" s="389">
        <f>($I10-$C10)/$C10</f>
        <v>-1.0620458356623811E-2</v>
      </c>
      <c r="L10" s="389">
        <f>($I10-$H10)/$H10</f>
        <v>2.7278003482298318E-2</v>
      </c>
      <c r="M10" s="92"/>
      <c r="N10" s="92"/>
      <c r="O10" s="92"/>
      <c r="P10" s="92"/>
      <c r="Q10" s="92"/>
      <c r="R10" s="92"/>
      <c r="S10" s="92"/>
      <c r="T10" s="92"/>
      <c r="U10" s="92"/>
      <c r="V10" s="92"/>
      <c r="W10" s="92"/>
      <c r="X10" s="92"/>
    </row>
    <row r="11" spans="1:24" x14ac:dyDescent="0.25">
      <c r="A11" s="92" t="s">
        <v>1445</v>
      </c>
      <c r="B11" s="90"/>
      <c r="C11" s="102">
        <v>895</v>
      </c>
      <c r="D11" s="119">
        <v>1900</v>
      </c>
      <c r="E11" s="119">
        <v>1880</v>
      </c>
      <c r="F11" s="119">
        <v>1435</v>
      </c>
      <c r="G11" s="119">
        <v>1390</v>
      </c>
      <c r="H11" s="119">
        <v>1550</v>
      </c>
      <c r="I11" s="119">
        <v>2035</v>
      </c>
      <c r="J11" s="388" t="s">
        <v>223</v>
      </c>
      <c r="K11" s="389">
        <f t="shared" ref="K11:K19" si="0">($I11-$C11)/$C11</f>
        <v>1.2737430167597765</v>
      </c>
      <c r="L11" s="389">
        <f t="shared" ref="L11:L19" si="1">($I11-$H11)/$H11</f>
        <v>0.31290322580645163</v>
      </c>
      <c r="M11" s="92"/>
      <c r="N11" s="92"/>
      <c r="O11" s="92"/>
      <c r="P11" s="92"/>
      <c r="Q11" s="92"/>
      <c r="R11" s="92"/>
      <c r="S11" s="92"/>
      <c r="T11" s="92"/>
      <c r="U11" s="92"/>
      <c r="V11" s="92"/>
      <c r="W11" s="92"/>
      <c r="X11" s="92"/>
    </row>
    <row r="12" spans="1:24" x14ac:dyDescent="0.25">
      <c r="A12" s="92" t="s">
        <v>1446</v>
      </c>
      <c r="B12" s="90"/>
      <c r="C12" s="102">
        <v>1765</v>
      </c>
      <c r="D12" s="119">
        <v>1960</v>
      </c>
      <c r="E12" s="119">
        <v>1605</v>
      </c>
      <c r="F12" s="119">
        <v>1685</v>
      </c>
      <c r="G12" s="119">
        <v>1670</v>
      </c>
      <c r="H12" s="119">
        <v>1645</v>
      </c>
      <c r="I12" s="119">
        <v>1695</v>
      </c>
      <c r="J12" s="388" t="s">
        <v>223</v>
      </c>
      <c r="K12" s="389">
        <f t="shared" si="0"/>
        <v>-3.9660056657223795E-2</v>
      </c>
      <c r="L12" s="389">
        <f t="shared" si="1"/>
        <v>3.0395136778115502E-2</v>
      </c>
      <c r="M12" s="92"/>
      <c r="N12" s="92"/>
      <c r="O12" s="92"/>
      <c r="P12" s="92"/>
      <c r="Q12" s="92"/>
      <c r="R12" s="92"/>
      <c r="S12" s="92"/>
      <c r="T12" s="92"/>
      <c r="U12" s="92"/>
      <c r="V12" s="92"/>
      <c r="W12" s="92"/>
      <c r="X12" s="92"/>
    </row>
    <row r="13" spans="1:24" x14ac:dyDescent="0.25">
      <c r="A13" s="92" t="s">
        <v>1447</v>
      </c>
      <c r="B13" s="90"/>
      <c r="C13" s="102">
        <v>860</v>
      </c>
      <c r="D13" s="119">
        <v>1270</v>
      </c>
      <c r="E13" s="119">
        <v>1380</v>
      </c>
      <c r="F13" s="119">
        <v>2095</v>
      </c>
      <c r="G13" s="119">
        <v>885</v>
      </c>
      <c r="H13" s="119">
        <v>770</v>
      </c>
      <c r="I13" s="119">
        <v>965</v>
      </c>
      <c r="J13" s="388" t="s">
        <v>223</v>
      </c>
      <c r="K13" s="389">
        <f t="shared" si="0"/>
        <v>0.12209302325581395</v>
      </c>
      <c r="L13" s="389">
        <f t="shared" si="1"/>
        <v>0.25324675324675322</v>
      </c>
      <c r="M13" s="92"/>
      <c r="N13" s="92"/>
      <c r="O13" s="92"/>
      <c r="P13" s="92"/>
      <c r="Q13" s="92"/>
      <c r="R13" s="92"/>
      <c r="S13" s="92"/>
      <c r="T13" s="92"/>
      <c r="U13" s="92"/>
      <c r="V13" s="92"/>
      <c r="W13" s="92"/>
      <c r="X13" s="92"/>
    </row>
    <row r="14" spans="1:24" x14ac:dyDescent="0.25">
      <c r="A14" s="92" t="s">
        <v>1448</v>
      </c>
      <c r="B14" s="90"/>
      <c r="C14" s="102">
        <v>5785</v>
      </c>
      <c r="D14" s="119">
        <v>4875</v>
      </c>
      <c r="E14" s="119">
        <v>4185</v>
      </c>
      <c r="F14" s="119">
        <v>4155</v>
      </c>
      <c r="G14" s="119">
        <v>4060</v>
      </c>
      <c r="H14" s="119">
        <v>4610</v>
      </c>
      <c r="I14" s="119">
        <v>4780</v>
      </c>
      <c r="J14" s="388" t="s">
        <v>223</v>
      </c>
      <c r="K14" s="389">
        <f t="shared" si="0"/>
        <v>-0.17372515125324114</v>
      </c>
      <c r="L14" s="389">
        <f t="shared" si="1"/>
        <v>3.6876355748373099E-2</v>
      </c>
      <c r="M14" s="92"/>
      <c r="N14" s="92"/>
      <c r="O14" s="92"/>
      <c r="P14" s="92"/>
      <c r="Q14" s="92"/>
      <c r="R14" s="92"/>
      <c r="S14" s="92"/>
      <c r="T14" s="92"/>
      <c r="U14" s="92"/>
      <c r="V14" s="92"/>
      <c r="W14" s="92"/>
      <c r="X14" s="92"/>
    </row>
    <row r="15" spans="1:24" x14ac:dyDescent="0.25">
      <c r="A15" s="92" t="s">
        <v>1449</v>
      </c>
      <c r="B15" s="90"/>
      <c r="C15" s="102">
        <v>4150</v>
      </c>
      <c r="D15" s="119">
        <v>3595</v>
      </c>
      <c r="E15" s="119">
        <v>2990</v>
      </c>
      <c r="F15" s="119">
        <v>2905</v>
      </c>
      <c r="G15" s="119">
        <v>2710</v>
      </c>
      <c r="H15" s="119">
        <v>2735</v>
      </c>
      <c r="I15" s="119">
        <v>2540</v>
      </c>
      <c r="J15" s="388" t="s">
        <v>223</v>
      </c>
      <c r="K15" s="389">
        <f t="shared" si="0"/>
        <v>-0.38795180722891565</v>
      </c>
      <c r="L15" s="389">
        <f t="shared" si="1"/>
        <v>-7.1297989031078604E-2</v>
      </c>
      <c r="M15" s="92"/>
      <c r="N15" s="92"/>
      <c r="O15" s="92"/>
      <c r="P15" s="92"/>
      <c r="Q15" s="92"/>
      <c r="R15" s="92"/>
      <c r="S15" s="92"/>
      <c r="T15" s="92"/>
      <c r="U15" s="92"/>
      <c r="V15" s="92"/>
      <c r="W15" s="92"/>
      <c r="X15" s="92"/>
    </row>
    <row r="16" spans="1:24" x14ac:dyDescent="0.25">
      <c r="A16" s="92" t="s">
        <v>1450</v>
      </c>
      <c r="B16" s="90"/>
      <c r="C16" s="102">
        <v>1165</v>
      </c>
      <c r="D16" s="119">
        <v>730</v>
      </c>
      <c r="E16" s="119">
        <v>685</v>
      </c>
      <c r="F16" s="119">
        <v>1065</v>
      </c>
      <c r="G16" s="119">
        <v>1145</v>
      </c>
      <c r="H16" s="119">
        <v>1220</v>
      </c>
      <c r="I16" s="119">
        <v>1320</v>
      </c>
      <c r="J16" s="388" t="s">
        <v>223</v>
      </c>
      <c r="K16" s="389">
        <f t="shared" si="0"/>
        <v>0.13304721030042918</v>
      </c>
      <c r="L16" s="389">
        <f t="shared" si="1"/>
        <v>8.1967213114754092E-2</v>
      </c>
      <c r="M16" s="92"/>
      <c r="N16" s="92"/>
      <c r="O16" s="92"/>
      <c r="P16" s="92"/>
      <c r="Q16" s="92"/>
      <c r="R16" s="92"/>
      <c r="S16" s="92"/>
      <c r="T16" s="92"/>
      <c r="U16" s="92"/>
      <c r="V16" s="92"/>
      <c r="W16" s="92"/>
      <c r="X16" s="92"/>
    </row>
    <row r="17" spans="1:24" x14ac:dyDescent="0.25">
      <c r="A17" s="92" t="s">
        <v>1451</v>
      </c>
      <c r="B17" s="90"/>
      <c r="C17" s="102">
        <v>5320</v>
      </c>
      <c r="D17" s="119">
        <v>4465</v>
      </c>
      <c r="E17" s="119">
        <v>4025</v>
      </c>
      <c r="F17" s="119">
        <v>5055</v>
      </c>
      <c r="G17" s="119">
        <v>4355</v>
      </c>
      <c r="H17" s="119">
        <v>6865</v>
      </c>
      <c r="I17" s="119">
        <v>8795</v>
      </c>
      <c r="J17" s="388" t="s">
        <v>223</v>
      </c>
      <c r="K17" s="389">
        <f t="shared" si="0"/>
        <v>0.65319548872180455</v>
      </c>
      <c r="L17" s="389">
        <f t="shared" si="1"/>
        <v>0.2811361981063365</v>
      </c>
      <c r="M17" s="92"/>
      <c r="N17" s="92"/>
      <c r="O17" s="92"/>
      <c r="P17" s="92"/>
      <c r="Q17" s="92"/>
      <c r="R17" s="92"/>
      <c r="S17" s="92"/>
      <c r="T17" s="92"/>
      <c r="U17" s="92"/>
      <c r="V17" s="92"/>
      <c r="W17" s="92"/>
      <c r="X17" s="92"/>
    </row>
    <row r="18" spans="1:24" x14ac:dyDescent="0.25">
      <c r="A18" s="92" t="s">
        <v>1452</v>
      </c>
      <c r="B18" s="90"/>
      <c r="C18" s="102">
        <v>18215</v>
      </c>
      <c r="D18" s="119">
        <v>16520</v>
      </c>
      <c r="E18" s="119">
        <v>14940</v>
      </c>
      <c r="F18" s="119">
        <v>15570</v>
      </c>
      <c r="G18" s="119">
        <v>16585</v>
      </c>
      <c r="H18" s="119">
        <v>19925</v>
      </c>
      <c r="I18" s="119">
        <v>20170</v>
      </c>
      <c r="J18" s="388" t="s">
        <v>223</v>
      </c>
      <c r="K18" s="389">
        <f t="shared" si="0"/>
        <v>0.10732912434806478</v>
      </c>
      <c r="L18" s="389">
        <f t="shared" si="1"/>
        <v>1.2296110414052697E-2</v>
      </c>
      <c r="M18" s="92"/>
      <c r="N18" s="92"/>
      <c r="O18" s="92"/>
      <c r="P18" s="92"/>
      <c r="Q18" s="92"/>
      <c r="R18" s="92"/>
      <c r="S18" s="92"/>
      <c r="T18" s="92"/>
      <c r="U18" s="92"/>
      <c r="V18" s="92"/>
      <c r="W18" s="92"/>
      <c r="X18" s="92"/>
    </row>
    <row r="19" spans="1:24" x14ac:dyDescent="0.25">
      <c r="A19" s="16" t="s">
        <v>625</v>
      </c>
      <c r="B19" s="17"/>
      <c r="C19" s="19">
        <f>SUM(C10:C18)</f>
        <v>47100</v>
      </c>
      <c r="D19" s="18">
        <f t="shared" ref="D19:I19" si="2">SUM(D10:D18)</f>
        <v>43065</v>
      </c>
      <c r="E19" s="18">
        <f t="shared" si="2"/>
        <v>38815</v>
      </c>
      <c r="F19" s="18">
        <f t="shared" si="2"/>
        <v>41285</v>
      </c>
      <c r="G19" s="18">
        <f t="shared" si="2"/>
        <v>40850</v>
      </c>
      <c r="H19" s="18">
        <f t="shared" si="2"/>
        <v>47935</v>
      </c>
      <c r="I19" s="18">
        <f t="shared" si="2"/>
        <v>51150</v>
      </c>
      <c r="J19" s="388" t="s">
        <v>223</v>
      </c>
      <c r="K19" s="390">
        <f t="shared" si="0"/>
        <v>8.598726114649681E-2</v>
      </c>
      <c r="L19" s="390">
        <f t="shared" si="1"/>
        <v>6.7069990612287467E-2</v>
      </c>
      <c r="M19" s="16"/>
      <c r="N19" s="16"/>
      <c r="O19" s="16"/>
      <c r="P19" s="16"/>
      <c r="Q19" s="16"/>
      <c r="R19" s="16"/>
      <c r="S19" s="16"/>
      <c r="T19" s="16"/>
      <c r="U19" s="16"/>
      <c r="V19" s="16"/>
      <c r="W19" s="16"/>
      <c r="X19" s="16"/>
    </row>
    <row r="20" spans="1:24" x14ac:dyDescent="0.25">
      <c r="A20" s="22" t="s">
        <v>1453</v>
      </c>
      <c r="B20" s="22"/>
      <c r="C20" s="22"/>
      <c r="D20" s="22"/>
      <c r="E20" s="22"/>
      <c r="F20" s="22"/>
      <c r="G20" s="22"/>
      <c r="H20" s="22"/>
      <c r="I20" s="22"/>
      <c r="J20" s="22"/>
      <c r="K20" s="22"/>
      <c r="L20" s="22"/>
      <c r="M20" s="22"/>
      <c r="N20" s="22"/>
      <c r="O20" s="22"/>
      <c r="P20" s="22"/>
      <c r="Q20" s="22"/>
      <c r="R20" s="22"/>
      <c r="S20" s="220"/>
      <c r="T20" s="22"/>
      <c r="U20" s="22"/>
      <c r="V20" s="22"/>
      <c r="W20" s="22"/>
    </row>
    <row r="21" spans="1:24" x14ac:dyDescent="0.25">
      <c r="A21" s="22" t="s">
        <v>1454</v>
      </c>
      <c r="B21" s="90"/>
      <c r="C21" s="90"/>
      <c r="D21" s="92"/>
      <c r="E21" s="92"/>
      <c r="F21" s="92"/>
      <c r="G21" s="92"/>
      <c r="H21" s="92"/>
      <c r="I21" s="92"/>
      <c r="J21" s="92"/>
      <c r="K21" s="92"/>
      <c r="L21" s="92"/>
      <c r="M21" s="92"/>
      <c r="N21" s="92"/>
      <c r="O21" s="92"/>
      <c r="P21" s="92"/>
      <c r="Q21" s="92"/>
      <c r="R21" s="92"/>
      <c r="S21" s="92"/>
      <c r="T21" s="92"/>
      <c r="U21" s="92"/>
      <c r="V21" s="92"/>
      <c r="W21" s="92"/>
    </row>
    <row r="22" spans="1:24" ht="18.75" x14ac:dyDescent="0.3">
      <c r="A22" s="62" t="s">
        <v>1455</v>
      </c>
      <c r="B22" s="90"/>
      <c r="C22" s="90"/>
      <c r="D22" s="92"/>
      <c r="E22" s="92"/>
      <c r="F22" s="92"/>
      <c r="G22" s="92"/>
      <c r="H22" s="92"/>
      <c r="I22" s="92"/>
      <c r="J22" s="92"/>
      <c r="K22" s="92"/>
      <c r="L22" s="92"/>
      <c r="M22" s="92"/>
      <c r="N22" s="92"/>
      <c r="O22" s="92"/>
      <c r="P22" s="92"/>
      <c r="Q22" s="92"/>
      <c r="R22" s="92"/>
      <c r="S22" s="92"/>
      <c r="T22" s="92"/>
      <c r="U22" s="92"/>
      <c r="V22" s="92"/>
      <c r="W22" s="92"/>
    </row>
    <row r="23" spans="1:24" x14ac:dyDescent="0.25">
      <c r="A23" s="66" t="s">
        <v>1456</v>
      </c>
      <c r="B23" s="90"/>
      <c r="C23" s="90"/>
      <c r="D23" s="92"/>
      <c r="E23" s="92"/>
      <c r="F23" s="92"/>
      <c r="G23" s="92"/>
      <c r="H23" s="92"/>
      <c r="I23" s="92"/>
      <c r="J23" s="92"/>
      <c r="K23" s="92"/>
      <c r="L23" s="92"/>
      <c r="M23" s="92"/>
      <c r="N23" s="92"/>
      <c r="O23" s="92"/>
      <c r="P23" s="92"/>
      <c r="Q23" s="92"/>
      <c r="R23" s="92"/>
      <c r="S23" s="92"/>
      <c r="T23" s="92"/>
      <c r="U23" s="92"/>
      <c r="V23" s="92"/>
      <c r="W23" s="92"/>
    </row>
    <row r="24" spans="1:24" x14ac:dyDescent="0.25">
      <c r="A24" s="78" t="s">
        <v>283</v>
      </c>
      <c r="B24" s="78" t="s">
        <v>240</v>
      </c>
      <c r="C24" s="78" t="s">
        <v>144</v>
      </c>
      <c r="D24" s="78" t="s">
        <v>145</v>
      </c>
      <c r="E24" s="78" t="s">
        <v>146</v>
      </c>
      <c r="F24" s="78" t="s">
        <v>147</v>
      </c>
      <c r="G24" s="78" t="s">
        <v>148</v>
      </c>
      <c r="H24" s="78" t="s">
        <v>149</v>
      </c>
      <c r="I24" s="78" t="s">
        <v>150</v>
      </c>
      <c r="J24" s="78" t="s">
        <v>151</v>
      </c>
      <c r="K24" s="78" t="s">
        <v>152</v>
      </c>
      <c r="L24" s="78" t="s">
        <v>153</v>
      </c>
      <c r="M24" s="78" t="s">
        <v>154</v>
      </c>
      <c r="N24" s="78" t="s">
        <v>155</v>
      </c>
      <c r="O24" s="78" t="s">
        <v>156</v>
      </c>
      <c r="P24" s="78" t="s">
        <v>157</v>
      </c>
      <c r="Q24" s="1" t="s">
        <v>158</v>
      </c>
      <c r="R24" s="78"/>
      <c r="S24" s="78"/>
      <c r="T24" s="78"/>
      <c r="U24" s="78"/>
      <c r="V24" s="78"/>
      <c r="W24" s="78"/>
      <c r="X24" s="78"/>
    </row>
    <row r="25" spans="1:24" ht="30" x14ac:dyDescent="0.25">
      <c r="A25" s="90" t="s">
        <v>1457</v>
      </c>
      <c r="B25" s="90"/>
      <c r="C25" s="90">
        <v>5</v>
      </c>
      <c r="D25" s="90">
        <v>6</v>
      </c>
      <c r="E25" s="90">
        <v>7</v>
      </c>
      <c r="F25" s="90">
        <v>9</v>
      </c>
      <c r="G25" s="90">
        <v>6</v>
      </c>
      <c r="H25" s="90">
        <v>0</v>
      </c>
      <c r="I25" s="90" t="s">
        <v>1458</v>
      </c>
      <c r="J25" s="90" t="s">
        <v>1459</v>
      </c>
      <c r="K25" s="90">
        <v>5</v>
      </c>
      <c r="L25" s="90">
        <v>5</v>
      </c>
      <c r="M25" s="90">
        <v>6</v>
      </c>
      <c r="N25" s="90">
        <v>5</v>
      </c>
      <c r="O25" s="90">
        <v>5</v>
      </c>
      <c r="P25" s="90">
        <v>5</v>
      </c>
      <c r="Q25" s="10" t="s">
        <v>163</v>
      </c>
      <c r="R25" s="90"/>
      <c r="S25" s="90"/>
      <c r="T25" s="90"/>
      <c r="U25" s="90"/>
      <c r="V25" s="90"/>
      <c r="W25" s="90"/>
      <c r="X25" s="90"/>
    </row>
    <row r="26" spans="1:24" x14ac:dyDescent="0.25">
      <c r="A26" s="66" t="s">
        <v>1460</v>
      </c>
      <c r="B26" s="90"/>
      <c r="C26" s="90" t="s">
        <v>163</v>
      </c>
      <c r="D26" s="90" t="s">
        <v>163</v>
      </c>
      <c r="E26" s="90" t="s">
        <v>163</v>
      </c>
      <c r="F26" s="90" t="s">
        <v>163</v>
      </c>
      <c r="G26" s="90" t="s">
        <v>163</v>
      </c>
      <c r="H26" s="90" t="s">
        <v>163</v>
      </c>
      <c r="I26" s="90" t="s">
        <v>163</v>
      </c>
      <c r="J26" s="90" t="s">
        <v>163</v>
      </c>
      <c r="K26" s="90" t="s">
        <v>163</v>
      </c>
      <c r="L26" s="90" t="s">
        <v>163</v>
      </c>
      <c r="M26" s="90" t="s">
        <v>163</v>
      </c>
      <c r="N26" s="90" t="s">
        <v>163</v>
      </c>
      <c r="O26" s="90" t="s">
        <v>163</v>
      </c>
      <c r="P26" s="90">
        <v>10</v>
      </c>
      <c r="Q26" s="10">
        <v>9</v>
      </c>
      <c r="R26" s="90"/>
      <c r="S26" s="90"/>
      <c r="T26" s="90"/>
      <c r="U26" s="90"/>
      <c r="V26" s="90"/>
      <c r="W26" s="90"/>
      <c r="X26" s="90"/>
    </row>
    <row r="27" spans="1:24" x14ac:dyDescent="0.25">
      <c r="A27" s="22" t="s">
        <v>1461</v>
      </c>
      <c r="B27" s="22"/>
      <c r="C27" s="22"/>
      <c r="D27" s="22"/>
      <c r="E27" s="22"/>
      <c r="F27" s="22"/>
      <c r="G27" s="22"/>
      <c r="H27" s="22"/>
      <c r="I27" s="22"/>
      <c r="J27" s="22"/>
      <c r="K27" s="22"/>
      <c r="L27" s="22"/>
      <c r="M27" s="22"/>
      <c r="N27" s="22"/>
      <c r="O27" s="22"/>
      <c r="P27" s="22"/>
      <c r="Q27" s="22"/>
      <c r="R27" s="22"/>
      <c r="S27" s="220"/>
      <c r="T27" s="22"/>
      <c r="U27" s="22"/>
      <c r="V27" s="22"/>
      <c r="W27" s="22"/>
    </row>
    <row r="28" spans="1:24" x14ac:dyDescent="0.25">
      <c r="A28" s="22" t="s">
        <v>1462</v>
      </c>
      <c r="B28" s="22"/>
      <c r="C28" s="22"/>
      <c r="D28" s="22"/>
      <c r="E28" s="22"/>
      <c r="F28" s="22"/>
      <c r="G28" s="22"/>
      <c r="H28" s="22"/>
      <c r="I28" s="22"/>
      <c r="J28" s="22"/>
      <c r="K28" s="22"/>
      <c r="L28" s="22"/>
      <c r="M28" s="22"/>
      <c r="N28" s="22"/>
      <c r="O28" s="22"/>
      <c r="P28" s="22"/>
      <c r="Q28" s="22"/>
      <c r="R28" s="22"/>
      <c r="S28" s="22"/>
      <c r="T28" s="22"/>
      <c r="U28" s="22"/>
      <c r="V28" s="22"/>
      <c r="W28" s="22"/>
    </row>
    <row r="29" spans="1:24" x14ac:dyDescent="0.25">
      <c r="A29" s="92"/>
      <c r="B29" s="90"/>
      <c r="C29" s="90"/>
      <c r="D29" s="92"/>
      <c r="E29" s="92"/>
      <c r="F29" s="92"/>
      <c r="G29" s="92"/>
      <c r="H29" s="92"/>
      <c r="I29" s="92"/>
      <c r="J29" s="92"/>
      <c r="K29" s="92"/>
      <c r="L29" s="92"/>
      <c r="M29" s="92"/>
      <c r="N29" s="92"/>
      <c r="O29" s="92"/>
      <c r="P29" s="92"/>
      <c r="Q29" s="92"/>
      <c r="R29" s="92"/>
      <c r="S29" s="92"/>
      <c r="T29" s="92"/>
      <c r="U29" s="92"/>
      <c r="V29" s="92"/>
      <c r="W29" s="92"/>
    </row>
    <row r="30" spans="1:24" ht="5.0999999999999996" customHeight="1" x14ac:dyDescent="0.25">
      <c r="A30" s="124"/>
      <c r="B30" s="125"/>
      <c r="C30" s="125"/>
      <c r="D30" s="124"/>
      <c r="E30" s="124"/>
      <c r="F30" s="124"/>
      <c r="G30" s="124"/>
      <c r="H30" s="124"/>
      <c r="I30" s="124"/>
      <c r="J30" s="124"/>
      <c r="K30" s="124"/>
      <c r="L30" s="124"/>
      <c r="M30" s="124"/>
      <c r="N30" s="124"/>
      <c r="O30" s="124"/>
      <c r="P30" s="124"/>
      <c r="Q30" s="124"/>
      <c r="R30" s="124"/>
      <c r="S30" s="124"/>
      <c r="T30" s="124"/>
      <c r="U30" s="124"/>
      <c r="V30" s="124"/>
      <c r="W30" s="124"/>
    </row>
    <row r="31" spans="1:24" x14ac:dyDescent="0.25">
      <c r="A31" s="92"/>
      <c r="B31" s="90"/>
      <c r="C31" s="90"/>
      <c r="D31" s="92"/>
      <c r="E31" s="92"/>
      <c r="F31" s="92"/>
      <c r="G31" s="92"/>
      <c r="H31" s="92"/>
      <c r="I31" s="92"/>
      <c r="J31" s="92"/>
      <c r="K31" s="92"/>
      <c r="L31" s="92"/>
      <c r="M31" s="92"/>
      <c r="N31" s="92"/>
      <c r="O31" s="92"/>
      <c r="P31" s="92"/>
      <c r="Q31" s="92"/>
      <c r="R31" s="92"/>
      <c r="S31" s="92"/>
      <c r="T31" s="92"/>
      <c r="U31" s="92"/>
      <c r="V31" s="92"/>
      <c r="W31" s="92"/>
    </row>
    <row r="32" spans="1:24" ht="18.75" x14ac:dyDescent="0.3">
      <c r="A32" s="62" t="s">
        <v>1463</v>
      </c>
      <c r="B32" s="90"/>
      <c r="C32" s="90"/>
      <c r="D32" s="92"/>
      <c r="E32" s="92"/>
      <c r="F32" s="92"/>
      <c r="G32" s="92"/>
      <c r="H32" s="92"/>
      <c r="I32" s="92"/>
      <c r="J32" s="92"/>
      <c r="K32" s="92"/>
      <c r="L32" s="92"/>
      <c r="M32" s="92"/>
      <c r="N32" s="92"/>
      <c r="O32" s="92"/>
      <c r="P32" s="92"/>
      <c r="Q32" s="92"/>
      <c r="R32" s="92"/>
      <c r="S32" s="92"/>
      <c r="T32" s="92"/>
      <c r="U32" s="92"/>
      <c r="V32" s="92"/>
      <c r="W32" s="92"/>
    </row>
    <row r="33" spans="1:23" x14ac:dyDescent="0.25">
      <c r="A33" s="66" t="s">
        <v>1464</v>
      </c>
      <c r="B33" s="90"/>
      <c r="C33" s="90"/>
      <c r="D33" s="92"/>
      <c r="E33" s="92"/>
      <c r="F33" s="92"/>
      <c r="G33" s="92"/>
      <c r="H33" s="92"/>
      <c r="I33" s="92"/>
      <c r="J33" s="92"/>
      <c r="K33" s="92"/>
      <c r="L33" s="92"/>
      <c r="M33" s="92"/>
      <c r="N33" s="92"/>
      <c r="O33" s="92"/>
      <c r="P33" s="92"/>
      <c r="Q33" s="92"/>
      <c r="R33" s="92"/>
      <c r="S33" s="92"/>
      <c r="T33" s="92"/>
      <c r="U33" s="92"/>
      <c r="V33" s="92"/>
      <c r="W33" s="92"/>
    </row>
    <row r="34" spans="1:23" ht="43.5" customHeight="1" x14ac:dyDescent="0.25">
      <c r="A34" s="126" t="s">
        <v>1465</v>
      </c>
      <c r="B34" s="127" t="s">
        <v>1466</v>
      </c>
      <c r="C34" s="127" t="s">
        <v>1467</v>
      </c>
      <c r="D34" s="155" t="s">
        <v>1468</v>
      </c>
      <c r="E34" s="156" t="s">
        <v>1469</v>
      </c>
      <c r="F34" s="157" t="s">
        <v>1470</v>
      </c>
      <c r="G34" s="127" t="s">
        <v>1471</v>
      </c>
      <c r="H34" s="127" t="s">
        <v>1472</v>
      </c>
      <c r="I34" s="128" t="s">
        <v>1473</v>
      </c>
      <c r="J34" s="126" t="s">
        <v>1474</v>
      </c>
      <c r="K34" s="127" t="s">
        <v>1475</v>
      </c>
      <c r="L34" s="128" t="s">
        <v>1476</v>
      </c>
      <c r="M34" s="78"/>
      <c r="N34" s="78"/>
      <c r="O34" s="78"/>
      <c r="P34" s="78"/>
      <c r="Q34" s="78"/>
      <c r="R34" s="78"/>
      <c r="S34" s="78"/>
      <c r="T34" s="78"/>
      <c r="U34" s="78"/>
      <c r="V34" s="78"/>
      <c r="W34" s="78"/>
    </row>
    <row r="35" spans="1:23" ht="30" x14ac:dyDescent="0.25">
      <c r="A35" s="129" t="s">
        <v>1477</v>
      </c>
      <c r="B35" s="90" t="s">
        <v>1478</v>
      </c>
      <c r="C35" s="90" t="s">
        <v>1479</v>
      </c>
      <c r="D35" s="158">
        <v>15</v>
      </c>
      <c r="E35" s="132">
        <v>15</v>
      </c>
      <c r="F35" s="159">
        <v>15</v>
      </c>
      <c r="G35" s="132">
        <v>15</v>
      </c>
      <c r="H35" s="132">
        <v>15</v>
      </c>
      <c r="I35" s="133">
        <v>15</v>
      </c>
      <c r="J35" s="134" t="s">
        <v>1480</v>
      </c>
      <c r="K35" s="132">
        <v>15</v>
      </c>
      <c r="L35" s="133">
        <v>15</v>
      </c>
      <c r="M35" s="92"/>
      <c r="N35" s="92"/>
      <c r="O35" s="92"/>
      <c r="P35" s="92"/>
      <c r="Q35" s="92"/>
      <c r="R35" s="92"/>
      <c r="S35" s="92"/>
      <c r="T35" s="92"/>
      <c r="U35" s="92"/>
      <c r="V35" s="92"/>
      <c r="W35" s="92"/>
    </row>
    <row r="36" spans="1:23" ht="17.25" x14ac:dyDescent="0.25">
      <c r="A36" s="129" t="s">
        <v>1481</v>
      </c>
      <c r="B36" s="90" t="s">
        <v>1482</v>
      </c>
      <c r="C36" s="90" t="s">
        <v>1483</v>
      </c>
      <c r="D36" s="158" t="s">
        <v>1484</v>
      </c>
      <c r="E36" s="132">
        <v>139</v>
      </c>
      <c r="F36" s="159" t="s">
        <v>1485</v>
      </c>
      <c r="G36" s="132" t="s">
        <v>1484</v>
      </c>
      <c r="H36" s="132">
        <v>139</v>
      </c>
      <c r="I36" s="133">
        <v>139</v>
      </c>
      <c r="J36" s="131" t="s">
        <v>1484</v>
      </c>
      <c r="K36" s="132">
        <v>139</v>
      </c>
      <c r="L36" s="133">
        <v>139</v>
      </c>
      <c r="M36" s="92"/>
      <c r="N36" s="92"/>
      <c r="O36" s="92"/>
      <c r="P36" s="92"/>
      <c r="Q36" s="92"/>
      <c r="R36" s="92"/>
      <c r="S36" s="92"/>
      <c r="T36" s="92"/>
      <c r="U36" s="92"/>
      <c r="V36" s="92"/>
      <c r="W36" s="92"/>
    </row>
    <row r="37" spans="1:23" x14ac:dyDescent="0.25">
      <c r="A37" s="129" t="s">
        <v>1486</v>
      </c>
      <c r="B37" s="90" t="s">
        <v>1487</v>
      </c>
      <c r="C37" s="90" t="s">
        <v>1488</v>
      </c>
      <c r="D37" s="158">
        <v>176</v>
      </c>
      <c r="E37" s="132">
        <v>168</v>
      </c>
      <c r="F37" s="159">
        <v>161</v>
      </c>
      <c r="G37" s="132">
        <v>176</v>
      </c>
      <c r="H37" s="132">
        <v>184</v>
      </c>
      <c r="I37" s="133">
        <v>184</v>
      </c>
      <c r="J37" s="131">
        <v>176</v>
      </c>
      <c r="K37" s="132">
        <v>184</v>
      </c>
      <c r="L37" s="133">
        <v>184</v>
      </c>
      <c r="M37" s="92"/>
      <c r="N37" s="92"/>
      <c r="O37" s="92"/>
      <c r="P37" s="92"/>
      <c r="Q37" s="92"/>
      <c r="R37" s="92"/>
      <c r="S37" s="92"/>
      <c r="T37" s="92"/>
      <c r="U37" s="92"/>
      <c r="V37" s="92"/>
      <c r="W37" s="92"/>
    </row>
    <row r="38" spans="1:23" x14ac:dyDescent="0.25">
      <c r="A38" s="129" t="s">
        <v>1489</v>
      </c>
      <c r="B38" s="90" t="s">
        <v>1490</v>
      </c>
      <c r="C38" s="90" t="s">
        <v>1491</v>
      </c>
      <c r="D38" s="158">
        <v>50</v>
      </c>
      <c r="E38" s="132">
        <v>50</v>
      </c>
      <c r="F38" s="159">
        <v>40</v>
      </c>
      <c r="G38" s="132">
        <v>50</v>
      </c>
      <c r="H38" s="132">
        <v>50</v>
      </c>
      <c r="I38" s="133">
        <v>40</v>
      </c>
      <c r="J38" s="131">
        <v>50</v>
      </c>
      <c r="K38" s="132">
        <v>50</v>
      </c>
      <c r="L38" s="133">
        <v>40</v>
      </c>
      <c r="M38" s="92"/>
      <c r="N38" s="92"/>
      <c r="O38" s="92"/>
      <c r="P38" s="92"/>
      <c r="Q38" s="92"/>
      <c r="R38" s="92"/>
      <c r="S38" s="92"/>
      <c r="T38" s="92"/>
      <c r="U38" s="92"/>
      <c r="V38" s="92"/>
      <c r="W38" s="92"/>
    </row>
    <row r="39" spans="1:23" ht="30" x14ac:dyDescent="0.25">
      <c r="A39" s="129" t="s">
        <v>1492</v>
      </c>
      <c r="B39" s="90" t="s">
        <v>1493</v>
      </c>
      <c r="C39" s="90" t="s">
        <v>1494</v>
      </c>
      <c r="D39" s="158">
        <v>90</v>
      </c>
      <c r="E39" s="132">
        <v>90</v>
      </c>
      <c r="F39" s="159">
        <v>72</v>
      </c>
      <c r="G39" s="132">
        <v>90</v>
      </c>
      <c r="H39" s="132">
        <v>90</v>
      </c>
      <c r="I39" s="133">
        <v>90</v>
      </c>
      <c r="J39" s="131">
        <v>90</v>
      </c>
      <c r="K39" s="132">
        <v>90</v>
      </c>
      <c r="L39" s="133">
        <v>90</v>
      </c>
      <c r="M39" s="92"/>
      <c r="N39" s="92"/>
      <c r="O39" s="92"/>
      <c r="P39" s="92"/>
      <c r="Q39" s="92"/>
      <c r="R39" s="92"/>
      <c r="S39" s="92"/>
      <c r="T39" s="92"/>
      <c r="U39" s="92"/>
      <c r="V39" s="92"/>
      <c r="W39" s="92"/>
    </row>
    <row r="40" spans="1:23" x14ac:dyDescent="0.25">
      <c r="A40" s="129" t="s">
        <v>1495</v>
      </c>
      <c r="B40" s="90" t="s">
        <v>1496</v>
      </c>
      <c r="C40" s="90" t="s">
        <v>283</v>
      </c>
      <c r="D40" s="158">
        <v>21</v>
      </c>
      <c r="E40" s="132">
        <v>21</v>
      </c>
      <c r="F40" s="159">
        <v>21</v>
      </c>
      <c r="G40" s="132">
        <v>21</v>
      </c>
      <c r="H40" s="132">
        <v>21</v>
      </c>
      <c r="I40" s="133">
        <v>21</v>
      </c>
      <c r="J40" s="131">
        <v>21</v>
      </c>
      <c r="K40" s="132">
        <v>21</v>
      </c>
      <c r="L40" s="133">
        <v>21</v>
      </c>
      <c r="M40" s="92"/>
      <c r="N40" s="92"/>
      <c r="O40" s="92"/>
      <c r="P40" s="92"/>
      <c r="Q40" s="92"/>
      <c r="R40" s="92"/>
      <c r="S40" s="92"/>
      <c r="T40" s="92"/>
      <c r="U40" s="92"/>
      <c r="V40" s="92"/>
      <c r="W40" s="92"/>
    </row>
    <row r="41" spans="1:23" x14ac:dyDescent="0.25">
      <c r="A41" s="129" t="s">
        <v>1497</v>
      </c>
      <c r="B41" s="90" t="s">
        <v>1498</v>
      </c>
      <c r="C41" s="90" t="s">
        <v>1483</v>
      </c>
      <c r="D41" s="158">
        <v>103</v>
      </c>
      <c r="E41" s="132">
        <v>103</v>
      </c>
      <c r="F41" s="159">
        <v>75</v>
      </c>
      <c r="G41" s="132">
        <v>103</v>
      </c>
      <c r="H41" s="132">
        <v>103</v>
      </c>
      <c r="I41" s="133">
        <v>103</v>
      </c>
      <c r="J41" s="131">
        <v>103</v>
      </c>
      <c r="K41" s="132">
        <v>103</v>
      </c>
      <c r="L41" s="133">
        <v>103</v>
      </c>
      <c r="M41" s="92"/>
      <c r="N41" s="92"/>
      <c r="O41" s="92"/>
      <c r="P41" s="92"/>
      <c r="Q41" s="92"/>
      <c r="R41" s="92"/>
      <c r="S41" s="92"/>
      <c r="T41" s="92"/>
      <c r="U41" s="92"/>
      <c r="V41" s="92"/>
      <c r="W41" s="92"/>
    </row>
    <row r="42" spans="1:23" x14ac:dyDescent="0.25">
      <c r="A42" s="129" t="s">
        <v>1499</v>
      </c>
      <c r="B42" s="90" t="s">
        <v>1500</v>
      </c>
      <c r="C42" s="90" t="s">
        <v>1483</v>
      </c>
      <c r="D42" s="158">
        <v>78</v>
      </c>
      <c r="E42" s="132">
        <v>78</v>
      </c>
      <c r="F42" s="159">
        <v>76</v>
      </c>
      <c r="G42" s="132">
        <v>78</v>
      </c>
      <c r="H42" s="132">
        <v>78</v>
      </c>
      <c r="I42" s="133">
        <v>78</v>
      </c>
      <c r="J42" s="131">
        <v>78</v>
      </c>
      <c r="K42" s="132">
        <v>78</v>
      </c>
      <c r="L42" s="133">
        <v>78</v>
      </c>
      <c r="M42" s="92"/>
      <c r="N42" s="92"/>
      <c r="O42" s="92"/>
      <c r="P42" s="92"/>
      <c r="Q42" s="92"/>
      <c r="R42" s="92"/>
      <c r="S42" s="92"/>
      <c r="T42" s="92"/>
      <c r="U42" s="92"/>
      <c r="V42" s="92"/>
      <c r="W42" s="92"/>
    </row>
    <row r="43" spans="1:23" x14ac:dyDescent="0.25">
      <c r="A43" s="34" t="s">
        <v>121</v>
      </c>
      <c r="B43" s="35"/>
      <c r="C43" s="35"/>
      <c r="D43" s="160">
        <v>672</v>
      </c>
      <c r="E43" s="161">
        <v>664</v>
      </c>
      <c r="F43" s="162">
        <v>580</v>
      </c>
      <c r="G43" s="32">
        <v>672</v>
      </c>
      <c r="H43" s="32">
        <v>680</v>
      </c>
      <c r="I43" s="33">
        <v>670</v>
      </c>
      <c r="J43" s="31">
        <v>672</v>
      </c>
      <c r="K43" s="32">
        <v>680</v>
      </c>
      <c r="L43" s="33">
        <v>670</v>
      </c>
      <c r="M43" s="16"/>
      <c r="N43" s="16"/>
      <c r="O43" s="16"/>
      <c r="P43" s="16"/>
      <c r="Q43" s="16"/>
      <c r="R43" s="16"/>
      <c r="S43" s="16"/>
      <c r="T43" s="16"/>
      <c r="U43" s="16"/>
      <c r="V43" s="16"/>
      <c r="W43" s="16"/>
    </row>
    <row r="44" spans="1:23" x14ac:dyDescent="0.25">
      <c r="A44" s="22" t="s">
        <v>1501</v>
      </c>
      <c r="B44" s="22"/>
      <c r="C44" s="22"/>
      <c r="D44" s="22"/>
      <c r="E44" s="22"/>
      <c r="F44" s="22"/>
      <c r="G44" s="22"/>
      <c r="H44" s="22"/>
      <c r="I44" s="22"/>
      <c r="J44" s="22"/>
      <c r="K44" s="22"/>
      <c r="L44" s="22"/>
      <c r="M44" s="22"/>
      <c r="N44" s="22"/>
      <c r="O44" s="22"/>
      <c r="P44" s="22"/>
      <c r="Q44" s="22"/>
      <c r="R44" s="22"/>
      <c r="S44" s="22"/>
      <c r="T44" s="22"/>
      <c r="U44" s="22"/>
      <c r="V44" s="22"/>
      <c r="W44" s="22"/>
    </row>
    <row r="45" spans="1:23" x14ac:dyDescent="0.25">
      <c r="A45" s="22" t="s">
        <v>1502</v>
      </c>
      <c r="B45" s="22"/>
      <c r="C45" s="22"/>
      <c r="D45" s="22"/>
      <c r="E45" s="22"/>
      <c r="F45" s="22"/>
      <c r="G45" s="22"/>
      <c r="H45" s="22"/>
      <c r="I45" s="22"/>
      <c r="J45" s="22"/>
      <c r="K45" s="22"/>
      <c r="L45" s="22"/>
      <c r="M45" s="22"/>
      <c r="N45" s="22"/>
      <c r="O45" s="22"/>
      <c r="P45" s="22"/>
      <c r="Q45" s="22"/>
      <c r="R45" s="22"/>
      <c r="S45" s="22"/>
      <c r="T45" s="22"/>
      <c r="U45" s="22"/>
      <c r="V45" s="22"/>
      <c r="W45" s="22"/>
    </row>
    <row r="46" spans="1:23" x14ac:dyDescent="0.25">
      <c r="A46" s="92"/>
      <c r="B46" s="90"/>
      <c r="C46" s="90"/>
      <c r="D46" s="92"/>
      <c r="E46" s="92"/>
      <c r="F46" s="92"/>
      <c r="G46" s="92"/>
      <c r="H46" s="92"/>
      <c r="I46" s="92"/>
      <c r="J46" s="92"/>
      <c r="K46" s="92"/>
      <c r="L46" s="92"/>
      <c r="M46" s="92"/>
      <c r="N46" s="92"/>
      <c r="O46" s="92"/>
      <c r="P46" s="92"/>
      <c r="Q46" s="92"/>
      <c r="R46" s="92"/>
      <c r="S46" s="92"/>
      <c r="T46" s="92"/>
      <c r="U46" s="92"/>
      <c r="V46" s="92"/>
      <c r="W46" s="92"/>
    </row>
    <row r="47" spans="1:23" ht="5.0999999999999996" customHeight="1" x14ac:dyDescent="0.25">
      <c r="A47" s="124"/>
      <c r="B47" s="125"/>
      <c r="C47" s="125"/>
      <c r="D47" s="124"/>
      <c r="E47" s="124"/>
      <c r="F47" s="124"/>
      <c r="G47" s="124"/>
      <c r="H47" s="124"/>
      <c r="I47" s="124"/>
      <c r="J47" s="124"/>
      <c r="K47" s="124"/>
      <c r="L47" s="124"/>
      <c r="M47" s="124"/>
      <c r="N47" s="124"/>
      <c r="O47" s="124"/>
      <c r="P47" s="124"/>
      <c r="Q47" s="124"/>
      <c r="R47" s="124"/>
      <c r="S47" s="124"/>
      <c r="T47" s="124"/>
      <c r="U47" s="124"/>
      <c r="V47" s="124"/>
      <c r="W47" s="124"/>
    </row>
    <row r="48" spans="1:23" x14ac:dyDescent="0.25">
      <c r="A48" s="92"/>
      <c r="B48" s="90"/>
      <c r="C48" s="90"/>
      <c r="D48" s="92"/>
      <c r="E48" s="92"/>
      <c r="F48" s="92"/>
      <c r="G48" s="92"/>
      <c r="H48" s="92"/>
      <c r="I48" s="92"/>
      <c r="J48" s="92"/>
      <c r="K48" s="92"/>
      <c r="L48" s="92"/>
      <c r="M48" s="92"/>
      <c r="N48" s="92"/>
      <c r="O48" s="92"/>
      <c r="P48" s="92"/>
      <c r="Q48" s="92"/>
      <c r="R48" s="92"/>
      <c r="S48" s="92"/>
      <c r="T48" s="92"/>
      <c r="U48" s="92"/>
      <c r="V48" s="92"/>
      <c r="W48" s="92"/>
    </row>
    <row r="49" spans="1:23" ht="18.75" x14ac:dyDescent="0.3">
      <c r="A49" s="62" t="s">
        <v>1503</v>
      </c>
      <c r="B49" s="90"/>
      <c r="C49" s="90"/>
      <c r="D49" s="92"/>
      <c r="E49" s="92"/>
      <c r="F49" s="92"/>
      <c r="G49" s="92"/>
      <c r="H49" s="92"/>
      <c r="I49" s="92"/>
      <c r="J49" s="92"/>
      <c r="K49" s="92"/>
      <c r="L49" s="92"/>
      <c r="M49" s="92"/>
      <c r="N49" s="92"/>
      <c r="O49" s="92"/>
      <c r="P49" s="92"/>
      <c r="Q49" s="92"/>
      <c r="R49" s="92"/>
      <c r="S49" s="92"/>
      <c r="T49" s="92"/>
      <c r="U49" s="92"/>
      <c r="V49" s="92"/>
      <c r="W49" s="92"/>
    </row>
    <row r="50" spans="1:23" x14ac:dyDescent="0.25">
      <c r="A50" s="92" t="s">
        <v>1504</v>
      </c>
      <c r="B50" s="90"/>
      <c r="C50" s="90"/>
      <c r="D50" s="92"/>
      <c r="E50" s="92"/>
      <c r="F50" s="92"/>
      <c r="G50" s="92"/>
      <c r="H50" s="92"/>
      <c r="I50" s="92"/>
      <c r="J50" s="92"/>
      <c r="K50" s="92"/>
      <c r="L50" s="92"/>
      <c r="M50" s="92"/>
      <c r="N50" s="92"/>
      <c r="O50" s="92"/>
      <c r="P50" s="92"/>
      <c r="Q50" s="92"/>
      <c r="R50" s="92"/>
      <c r="S50" s="92"/>
      <c r="T50" s="92"/>
      <c r="U50" s="92"/>
      <c r="V50" s="92"/>
      <c r="W50" s="92"/>
    </row>
    <row r="51" spans="1:23" x14ac:dyDescent="0.25">
      <c r="A51" s="92"/>
      <c r="B51" s="90"/>
      <c r="C51" s="90"/>
      <c r="D51" s="92"/>
      <c r="E51" s="92"/>
      <c r="F51" s="92"/>
      <c r="G51" s="92"/>
      <c r="H51" s="92"/>
      <c r="I51" s="92"/>
      <c r="J51" s="92"/>
      <c r="K51" s="92"/>
      <c r="L51" s="92"/>
      <c r="M51" s="92"/>
      <c r="N51" s="92"/>
      <c r="O51" s="92"/>
      <c r="P51" s="92"/>
      <c r="Q51" s="92"/>
      <c r="R51" s="92"/>
      <c r="S51" s="92"/>
      <c r="T51" s="92"/>
      <c r="U51" s="92"/>
      <c r="V51" s="92"/>
      <c r="W51" s="92"/>
    </row>
    <row r="52" spans="1:23" ht="18.75" x14ac:dyDescent="0.3">
      <c r="A52" s="62" t="s">
        <v>1505</v>
      </c>
      <c r="B52" s="90"/>
      <c r="C52" s="90"/>
      <c r="D52" s="92"/>
      <c r="E52" s="92"/>
      <c r="F52" s="92"/>
      <c r="G52" s="92"/>
      <c r="H52" s="92"/>
      <c r="I52" s="92"/>
      <c r="J52" s="92"/>
      <c r="K52" s="92"/>
      <c r="L52" s="92"/>
      <c r="M52" s="92"/>
      <c r="N52" s="92"/>
      <c r="O52" s="92"/>
      <c r="P52" s="92"/>
      <c r="Q52" s="92"/>
      <c r="R52" s="92"/>
      <c r="S52" s="92"/>
      <c r="T52" s="92"/>
      <c r="U52" s="92"/>
      <c r="V52" s="92"/>
      <c r="W52" s="92"/>
    </row>
    <row r="53" spans="1:23" x14ac:dyDescent="0.25">
      <c r="A53" s="378"/>
      <c r="B53" s="379"/>
      <c r="C53" s="380"/>
      <c r="D53" s="424">
        <v>2018</v>
      </c>
      <c r="E53" s="425"/>
      <c r="F53" s="427"/>
      <c r="G53" s="424">
        <v>2019</v>
      </c>
      <c r="H53" s="425"/>
      <c r="I53" s="427"/>
      <c r="J53" s="424">
        <v>2020</v>
      </c>
      <c r="K53" s="425"/>
      <c r="L53" s="426"/>
      <c r="M53" s="92"/>
      <c r="N53" s="92"/>
      <c r="O53" s="92"/>
      <c r="P53" s="92"/>
      <c r="Q53" s="92"/>
      <c r="R53" s="92"/>
      <c r="S53" s="92"/>
      <c r="T53" s="92"/>
      <c r="U53" s="92"/>
      <c r="V53" s="92"/>
      <c r="W53" s="92"/>
    </row>
    <row r="54" spans="1:23" ht="45" x14ac:dyDescent="0.25">
      <c r="A54" s="341" t="s">
        <v>1465</v>
      </c>
      <c r="B54" s="341" t="s">
        <v>1466</v>
      </c>
      <c r="C54" s="376" t="s">
        <v>1467</v>
      </c>
      <c r="D54" s="375" t="s">
        <v>1506</v>
      </c>
      <c r="E54" s="341" t="s">
        <v>1507</v>
      </c>
      <c r="F54" s="376" t="s">
        <v>1508</v>
      </c>
      <c r="G54" s="375" t="s">
        <v>1509</v>
      </c>
      <c r="H54" s="341" t="s">
        <v>1510</v>
      </c>
      <c r="I54" s="376" t="s">
        <v>1511</v>
      </c>
      <c r="J54" s="375" t="s">
        <v>1512</v>
      </c>
      <c r="K54" s="341" t="s">
        <v>1513</v>
      </c>
      <c r="L54" s="341" t="s">
        <v>1514</v>
      </c>
      <c r="M54" s="92"/>
      <c r="N54" s="92"/>
      <c r="O54" s="92"/>
      <c r="P54" s="92"/>
      <c r="Q54" s="92"/>
      <c r="R54" s="92"/>
      <c r="S54" s="92"/>
      <c r="T54" s="92"/>
      <c r="U54" s="92"/>
      <c r="V54" s="92"/>
      <c r="W54" s="92"/>
    </row>
    <row r="55" spans="1:23" x14ac:dyDescent="0.25">
      <c r="A55" s="92" t="s">
        <v>1515</v>
      </c>
      <c r="B55" s="90" t="s">
        <v>1516</v>
      </c>
      <c r="C55" s="130" t="s">
        <v>1517</v>
      </c>
      <c r="D55" s="135">
        <v>16</v>
      </c>
      <c r="E55" s="136"/>
      <c r="F55" s="137"/>
      <c r="G55" s="135">
        <v>16</v>
      </c>
      <c r="H55" s="136">
        <v>8</v>
      </c>
      <c r="I55" s="137"/>
      <c r="J55" s="135">
        <v>19</v>
      </c>
      <c r="K55" s="136">
        <v>19</v>
      </c>
      <c r="L55" s="136">
        <v>8</v>
      </c>
      <c r="M55" s="92"/>
      <c r="N55" s="92"/>
      <c r="O55" s="92"/>
      <c r="P55" s="92"/>
      <c r="Q55" s="92"/>
      <c r="R55" s="92"/>
      <c r="S55" s="92"/>
      <c r="T55" s="92"/>
      <c r="U55" s="92"/>
      <c r="V55" s="92"/>
      <c r="W55" s="92"/>
    </row>
    <row r="56" spans="1:23" x14ac:dyDescent="0.25">
      <c r="A56" s="92" t="s">
        <v>1518</v>
      </c>
      <c r="B56" s="90" t="s">
        <v>1519</v>
      </c>
      <c r="C56" s="130" t="s">
        <v>1517</v>
      </c>
      <c r="D56" s="135">
        <v>8</v>
      </c>
      <c r="E56" s="136"/>
      <c r="F56" s="137"/>
      <c r="G56" s="135">
        <v>8</v>
      </c>
      <c r="H56" s="136">
        <v>8</v>
      </c>
      <c r="I56" s="137"/>
      <c r="J56" s="135">
        <v>8</v>
      </c>
      <c r="K56" s="136">
        <v>8</v>
      </c>
      <c r="L56" s="136">
        <v>8</v>
      </c>
      <c r="M56" s="92"/>
      <c r="N56" s="92"/>
      <c r="O56" s="92"/>
      <c r="P56" s="92"/>
      <c r="Q56" s="92"/>
      <c r="R56" s="92"/>
      <c r="S56" s="92"/>
      <c r="T56" s="92"/>
      <c r="U56" s="92"/>
      <c r="V56" s="92"/>
      <c r="W56" s="92"/>
    </row>
    <row r="57" spans="1:23" ht="30" x14ac:dyDescent="0.25">
      <c r="A57" s="92" t="s">
        <v>693</v>
      </c>
      <c r="B57" s="90" t="s">
        <v>1520</v>
      </c>
      <c r="C57" s="130" t="s">
        <v>543</v>
      </c>
      <c r="D57" s="135">
        <v>21</v>
      </c>
      <c r="E57" s="136"/>
      <c r="F57" s="137"/>
      <c r="G57" s="135">
        <v>21</v>
      </c>
      <c r="H57" s="136">
        <v>6</v>
      </c>
      <c r="I57" s="137"/>
      <c r="J57" s="135">
        <v>21</v>
      </c>
      <c r="K57" s="136">
        <v>14</v>
      </c>
      <c r="L57" s="136">
        <v>7</v>
      </c>
      <c r="M57" s="92"/>
      <c r="N57" s="92"/>
      <c r="O57" s="92"/>
      <c r="P57" s="92"/>
      <c r="Q57" s="92"/>
      <c r="R57" s="92"/>
      <c r="S57" s="92"/>
      <c r="T57" s="92"/>
      <c r="U57" s="92"/>
      <c r="V57" s="92"/>
      <c r="W57" s="92"/>
    </row>
    <row r="58" spans="1:23" x14ac:dyDescent="0.25">
      <c r="A58" s="16" t="s">
        <v>121</v>
      </c>
      <c r="B58" s="17"/>
      <c r="C58" s="381"/>
      <c r="D58" s="382">
        <v>29</v>
      </c>
      <c r="E58" s="377"/>
      <c r="F58" s="383"/>
      <c r="G58" s="382">
        <v>45</v>
      </c>
      <c r="H58" s="377">
        <v>22</v>
      </c>
      <c r="I58" s="383"/>
      <c r="J58" s="382">
        <v>48</v>
      </c>
      <c r="K58" s="384">
        <v>41</v>
      </c>
      <c r="L58" s="377">
        <v>23</v>
      </c>
      <c r="M58" s="92"/>
      <c r="N58" s="92"/>
      <c r="O58" s="92"/>
      <c r="P58" s="92"/>
      <c r="Q58" s="92"/>
      <c r="R58" s="92"/>
      <c r="S58" s="92"/>
      <c r="T58" s="92"/>
      <c r="U58" s="92"/>
      <c r="V58" s="92"/>
      <c r="W58" s="92"/>
    </row>
    <row r="59" spans="1:23" x14ac:dyDescent="0.25">
      <c r="A59" s="22" t="s">
        <v>1501</v>
      </c>
      <c r="B59" s="22"/>
      <c r="C59" s="22"/>
      <c r="D59" s="22"/>
      <c r="E59" s="22"/>
      <c r="F59" s="22"/>
      <c r="G59" s="22"/>
      <c r="H59" s="22"/>
      <c r="I59" s="22"/>
      <c r="J59" s="22"/>
      <c r="K59" s="22"/>
      <c r="L59" s="22"/>
      <c r="M59" s="92"/>
      <c r="N59" s="92"/>
      <c r="O59" s="92"/>
      <c r="P59" s="92"/>
      <c r="Q59" s="92"/>
      <c r="R59" s="92"/>
      <c r="S59" s="92"/>
      <c r="T59" s="92"/>
      <c r="U59" s="92"/>
      <c r="V59" s="92"/>
      <c r="W59" s="92"/>
    </row>
    <row r="60" spans="1:23" x14ac:dyDescent="0.25">
      <c r="A60" s="22" t="s">
        <v>1521</v>
      </c>
      <c r="B60" s="22"/>
      <c r="C60" s="22"/>
      <c r="D60" s="22"/>
      <c r="E60" s="22"/>
      <c r="F60" s="22"/>
      <c r="G60" s="22"/>
      <c r="H60" s="22"/>
      <c r="I60" s="22"/>
      <c r="J60" s="22"/>
      <c r="K60" s="22"/>
      <c r="L60" s="22"/>
      <c r="M60" s="92"/>
      <c r="N60" s="92"/>
      <c r="O60" s="92"/>
      <c r="P60" s="92"/>
      <c r="Q60" s="92"/>
      <c r="R60" s="92"/>
      <c r="S60" s="92"/>
      <c r="T60" s="92"/>
      <c r="U60" s="92"/>
      <c r="V60" s="92"/>
      <c r="W60" s="92"/>
    </row>
    <row r="61" spans="1:23" x14ac:dyDescent="0.25">
      <c r="M61" s="92"/>
      <c r="N61" s="92"/>
      <c r="O61" s="92"/>
      <c r="P61" s="92"/>
      <c r="Q61" s="92"/>
      <c r="R61" s="92"/>
      <c r="S61" s="92"/>
      <c r="T61" s="92"/>
      <c r="U61" s="92"/>
      <c r="V61" s="92"/>
      <c r="W61" s="92"/>
    </row>
    <row r="62" spans="1:23" ht="18.75" x14ac:dyDescent="0.3">
      <c r="A62" s="62" t="s">
        <v>1522</v>
      </c>
      <c r="B62" s="90"/>
      <c r="C62" s="90"/>
      <c r="D62" s="92"/>
      <c r="E62" s="92"/>
      <c r="F62" s="92"/>
      <c r="G62" s="92"/>
      <c r="H62" s="92"/>
      <c r="I62" s="92"/>
      <c r="J62" s="92"/>
      <c r="K62" s="92"/>
      <c r="L62" s="92"/>
      <c r="M62" s="92"/>
      <c r="N62" s="92"/>
      <c r="O62" s="92"/>
      <c r="P62" s="92"/>
      <c r="Q62" s="92"/>
      <c r="R62" s="92"/>
      <c r="S62" s="92"/>
      <c r="T62" s="92"/>
      <c r="U62" s="92"/>
      <c r="V62" s="92"/>
      <c r="W62" s="92"/>
    </row>
    <row r="63" spans="1:23" x14ac:dyDescent="0.25">
      <c r="A63" s="378"/>
      <c r="B63" s="379"/>
      <c r="C63" s="380"/>
      <c r="D63" s="424">
        <v>2014</v>
      </c>
      <c r="E63" s="425"/>
      <c r="F63" s="427"/>
      <c r="G63" s="424">
        <v>2015</v>
      </c>
      <c r="H63" s="425"/>
      <c r="I63" s="427"/>
      <c r="J63" s="424">
        <v>2016</v>
      </c>
      <c r="K63" s="425"/>
      <c r="L63" s="427"/>
      <c r="M63" s="425">
        <v>2017</v>
      </c>
      <c r="N63" s="425"/>
      <c r="O63" s="427"/>
      <c r="P63" s="424">
        <v>2018</v>
      </c>
      <c r="Q63" s="425"/>
      <c r="R63" s="427"/>
      <c r="S63" s="424">
        <v>2019</v>
      </c>
      <c r="T63" s="425"/>
      <c r="U63" s="426"/>
      <c r="V63" s="92"/>
      <c r="W63" s="92"/>
    </row>
    <row r="64" spans="1:23" ht="60" x14ac:dyDescent="0.25">
      <c r="A64" s="341" t="s">
        <v>1465</v>
      </c>
      <c r="B64" s="341" t="s">
        <v>1466</v>
      </c>
      <c r="C64" s="376" t="s">
        <v>1467</v>
      </c>
      <c r="D64" s="375" t="s">
        <v>240</v>
      </c>
      <c r="E64" s="341" t="s">
        <v>444</v>
      </c>
      <c r="F64" s="376" t="s">
        <v>583</v>
      </c>
      <c r="G64" s="375" t="s">
        <v>1471</v>
      </c>
      <c r="H64" s="341" t="s">
        <v>1472</v>
      </c>
      <c r="I64" s="376" t="s">
        <v>1473</v>
      </c>
      <c r="J64" s="375" t="s">
        <v>1474</v>
      </c>
      <c r="K64" s="341" t="s">
        <v>1475</v>
      </c>
      <c r="L64" s="376" t="s">
        <v>1476</v>
      </c>
      <c r="M64" s="341" t="s">
        <v>1523</v>
      </c>
      <c r="N64" s="341" t="s">
        <v>1524</v>
      </c>
      <c r="O64" s="376" t="s">
        <v>1525</v>
      </c>
      <c r="P64" s="375" t="s">
        <v>1506</v>
      </c>
      <c r="Q64" s="341" t="s">
        <v>1507</v>
      </c>
      <c r="R64" s="376" t="s">
        <v>1508</v>
      </c>
      <c r="S64" s="375" t="s">
        <v>1509</v>
      </c>
      <c r="T64" s="341" t="s">
        <v>1510</v>
      </c>
      <c r="U64" s="341" t="s">
        <v>1511</v>
      </c>
      <c r="V64" s="92"/>
      <c r="W64" s="92"/>
    </row>
    <row r="65" spans="1:23" ht="60" x14ac:dyDescent="0.25">
      <c r="A65" s="92" t="s">
        <v>1526</v>
      </c>
      <c r="B65" s="90" t="s">
        <v>1527</v>
      </c>
      <c r="C65" s="130" t="s">
        <v>1528</v>
      </c>
      <c r="D65" s="135" t="s">
        <v>163</v>
      </c>
      <c r="E65" s="136" t="s">
        <v>163</v>
      </c>
      <c r="F65" s="137" t="s">
        <v>163</v>
      </c>
      <c r="G65" s="135">
        <v>16</v>
      </c>
      <c r="H65" s="136">
        <v>8</v>
      </c>
      <c r="I65" s="137" t="s">
        <v>163</v>
      </c>
      <c r="J65" s="135">
        <v>16</v>
      </c>
      <c r="K65" s="136">
        <v>17</v>
      </c>
      <c r="L65" s="137">
        <v>8</v>
      </c>
      <c r="M65" s="136">
        <v>16</v>
      </c>
      <c r="N65" s="136">
        <v>17</v>
      </c>
      <c r="O65" s="137">
        <v>17</v>
      </c>
      <c r="P65" s="135"/>
      <c r="Q65" s="136"/>
      <c r="R65" s="137"/>
      <c r="S65" s="135"/>
      <c r="T65" s="136"/>
      <c r="U65" s="136"/>
      <c r="V65" s="92"/>
      <c r="W65" s="92"/>
    </row>
    <row r="66" spans="1:23" ht="30" x14ac:dyDescent="0.25">
      <c r="A66" s="92" t="s">
        <v>1529</v>
      </c>
      <c r="B66" s="90" t="s">
        <v>1530</v>
      </c>
      <c r="C66" s="130" t="s">
        <v>1531</v>
      </c>
      <c r="D66" s="135" t="s">
        <v>163</v>
      </c>
      <c r="E66" s="136" t="s">
        <v>163</v>
      </c>
      <c r="F66" s="137" t="s">
        <v>163</v>
      </c>
      <c r="G66" s="135">
        <v>42</v>
      </c>
      <c r="H66" s="136">
        <v>14</v>
      </c>
      <c r="I66" s="137" t="s">
        <v>163</v>
      </c>
      <c r="J66" s="135">
        <v>42</v>
      </c>
      <c r="K66" s="136">
        <v>28</v>
      </c>
      <c r="L66" s="137">
        <v>14</v>
      </c>
      <c r="M66" s="136">
        <v>42</v>
      </c>
      <c r="N66" s="136">
        <v>42</v>
      </c>
      <c r="O66" s="137">
        <v>24</v>
      </c>
      <c r="P66" s="135">
        <v>42</v>
      </c>
      <c r="Q66" s="136">
        <v>45</v>
      </c>
      <c r="R66" s="137">
        <v>40</v>
      </c>
      <c r="S66" s="135">
        <v>42</v>
      </c>
      <c r="T66" s="136">
        <v>45</v>
      </c>
      <c r="U66" s="136">
        <v>40</v>
      </c>
      <c r="V66" s="92"/>
      <c r="W66" s="92"/>
    </row>
    <row r="67" spans="1:23" ht="30" x14ac:dyDescent="0.25">
      <c r="A67" s="92" t="s">
        <v>1532</v>
      </c>
      <c r="B67" s="90" t="s">
        <v>1533</v>
      </c>
      <c r="C67" s="130" t="s">
        <v>546</v>
      </c>
      <c r="D67" s="135" t="s">
        <v>163</v>
      </c>
      <c r="E67" s="136" t="s">
        <v>163</v>
      </c>
      <c r="F67" s="137" t="s">
        <v>163</v>
      </c>
      <c r="G67" s="135">
        <v>6</v>
      </c>
      <c r="H67" s="136">
        <v>2</v>
      </c>
      <c r="I67" s="137" t="s">
        <v>163</v>
      </c>
      <c r="J67" s="135">
        <v>6</v>
      </c>
      <c r="K67" s="136">
        <v>4</v>
      </c>
      <c r="L67" s="137">
        <v>2</v>
      </c>
      <c r="M67" s="136">
        <v>6</v>
      </c>
      <c r="N67" s="136">
        <v>6</v>
      </c>
      <c r="O67" s="137">
        <v>4</v>
      </c>
      <c r="P67" s="135">
        <v>6</v>
      </c>
      <c r="Q67" s="136">
        <v>6</v>
      </c>
      <c r="R67" s="137">
        <v>4</v>
      </c>
      <c r="S67" s="135">
        <v>6</v>
      </c>
      <c r="T67" s="136">
        <v>6</v>
      </c>
      <c r="U67" s="136">
        <v>4</v>
      </c>
      <c r="V67" s="92"/>
      <c r="W67" s="92"/>
    </row>
    <row r="68" spans="1:23" ht="30" x14ac:dyDescent="0.25">
      <c r="A68" s="92" t="s">
        <v>261</v>
      </c>
      <c r="B68" s="90" t="s">
        <v>1534</v>
      </c>
      <c r="C68" s="130" t="s">
        <v>1517</v>
      </c>
      <c r="D68" s="135" t="s">
        <v>163</v>
      </c>
      <c r="E68" s="136" t="s">
        <v>163</v>
      </c>
      <c r="F68" s="137" t="s">
        <v>163</v>
      </c>
      <c r="G68" s="135">
        <v>50</v>
      </c>
      <c r="H68" s="136">
        <v>17</v>
      </c>
      <c r="I68" s="137" t="s">
        <v>163</v>
      </c>
      <c r="J68" s="135">
        <v>50</v>
      </c>
      <c r="K68" s="136">
        <v>26</v>
      </c>
      <c r="L68" s="137"/>
      <c r="M68" s="136">
        <v>50</v>
      </c>
      <c r="N68" s="136">
        <v>50</v>
      </c>
      <c r="O68" s="137">
        <v>50</v>
      </c>
      <c r="P68" s="135"/>
      <c r="Q68" s="136"/>
      <c r="R68" s="137"/>
      <c r="S68" s="135"/>
      <c r="T68" s="136"/>
      <c r="U68" s="136"/>
      <c r="V68" s="92"/>
      <c r="W68" s="92"/>
    </row>
    <row r="69" spans="1:23" x14ac:dyDescent="0.25">
      <c r="A69" s="92" t="s">
        <v>1535</v>
      </c>
      <c r="B69" s="90" t="s">
        <v>1536</v>
      </c>
      <c r="C69" s="130" t="s">
        <v>1537</v>
      </c>
      <c r="D69" s="135" t="s">
        <v>163</v>
      </c>
      <c r="E69" s="136" t="s">
        <v>163</v>
      </c>
      <c r="F69" s="137" t="s">
        <v>163</v>
      </c>
      <c r="G69" s="135">
        <v>33</v>
      </c>
      <c r="H69" s="136">
        <v>9</v>
      </c>
      <c r="I69" s="137" t="s">
        <v>163</v>
      </c>
      <c r="J69" s="135">
        <v>33</v>
      </c>
      <c r="K69" s="136">
        <v>19</v>
      </c>
      <c r="L69" s="137">
        <v>11</v>
      </c>
      <c r="M69" s="136">
        <v>33</v>
      </c>
      <c r="N69" s="136">
        <v>27</v>
      </c>
      <c r="O69" s="137">
        <v>22</v>
      </c>
      <c r="P69" s="135">
        <v>33</v>
      </c>
      <c r="Q69" s="136">
        <v>37</v>
      </c>
      <c r="R69" s="137">
        <v>37</v>
      </c>
      <c r="S69" s="135">
        <v>33</v>
      </c>
      <c r="T69" s="136">
        <v>37</v>
      </c>
      <c r="U69" s="136">
        <v>37</v>
      </c>
      <c r="V69" s="92"/>
      <c r="W69" s="92"/>
    </row>
    <row r="70" spans="1:23" x14ac:dyDescent="0.25">
      <c r="A70" s="92" t="s">
        <v>1538</v>
      </c>
      <c r="B70" s="90" t="s">
        <v>1539</v>
      </c>
      <c r="C70" s="130" t="s">
        <v>545</v>
      </c>
      <c r="D70" s="135" t="s">
        <v>163</v>
      </c>
      <c r="E70" s="136" t="s">
        <v>163</v>
      </c>
      <c r="F70" s="137" t="s">
        <v>163</v>
      </c>
      <c r="G70" s="135">
        <v>12</v>
      </c>
      <c r="H70" s="136">
        <v>3</v>
      </c>
      <c r="I70" s="137">
        <v>1</v>
      </c>
      <c r="J70" s="135">
        <v>12</v>
      </c>
      <c r="K70" s="136">
        <v>6</v>
      </c>
      <c r="L70" s="137">
        <v>4</v>
      </c>
      <c r="M70" s="136">
        <v>12</v>
      </c>
      <c r="N70" s="136">
        <v>9</v>
      </c>
      <c r="O70" s="137">
        <v>7</v>
      </c>
      <c r="P70" s="135">
        <v>12</v>
      </c>
      <c r="Q70" s="136">
        <v>12</v>
      </c>
      <c r="R70" s="137">
        <v>10</v>
      </c>
      <c r="S70" s="135">
        <v>12</v>
      </c>
      <c r="T70" s="136">
        <v>12</v>
      </c>
      <c r="U70" s="136">
        <v>10</v>
      </c>
      <c r="V70" s="92"/>
      <c r="W70" s="92"/>
    </row>
    <row r="71" spans="1:23" x14ac:dyDescent="0.25">
      <c r="A71" s="92" t="s">
        <v>1540</v>
      </c>
      <c r="B71" s="90" t="s">
        <v>1541</v>
      </c>
      <c r="C71" s="130" t="s">
        <v>559</v>
      </c>
      <c r="D71" s="135" t="s">
        <v>163</v>
      </c>
      <c r="E71" s="136" t="s">
        <v>163</v>
      </c>
      <c r="F71" s="137" t="s">
        <v>163</v>
      </c>
      <c r="G71" s="135">
        <v>30</v>
      </c>
      <c r="H71" s="136" t="s">
        <v>163</v>
      </c>
      <c r="I71" s="137" t="s">
        <v>163</v>
      </c>
      <c r="J71" s="135">
        <v>30</v>
      </c>
      <c r="K71" s="136">
        <v>4</v>
      </c>
      <c r="L71" s="137"/>
      <c r="M71" s="136">
        <v>30</v>
      </c>
      <c r="N71" s="136">
        <v>24</v>
      </c>
      <c r="O71" s="137"/>
      <c r="P71" s="135">
        <v>30</v>
      </c>
      <c r="Q71" s="136">
        <v>36</v>
      </c>
      <c r="R71" s="137">
        <v>36</v>
      </c>
      <c r="S71" s="135">
        <v>30</v>
      </c>
      <c r="T71" s="136">
        <v>36</v>
      </c>
      <c r="U71" s="136">
        <v>36</v>
      </c>
      <c r="V71" s="92"/>
      <c r="W71" s="92"/>
    </row>
    <row r="72" spans="1:23" ht="30" x14ac:dyDescent="0.25">
      <c r="A72" s="92" t="s">
        <v>1542</v>
      </c>
      <c r="B72" s="90" t="s">
        <v>1543</v>
      </c>
      <c r="C72" s="130" t="s">
        <v>1544</v>
      </c>
      <c r="D72" s="135" t="s">
        <v>163</v>
      </c>
      <c r="E72" s="136" t="s">
        <v>163</v>
      </c>
      <c r="F72" s="137" t="s">
        <v>163</v>
      </c>
      <c r="G72" s="135">
        <v>10</v>
      </c>
      <c r="H72" s="136">
        <v>10</v>
      </c>
      <c r="I72" s="137" t="s">
        <v>163</v>
      </c>
      <c r="J72" s="135">
        <v>10</v>
      </c>
      <c r="K72" s="136">
        <v>10</v>
      </c>
      <c r="L72" s="137">
        <v>10</v>
      </c>
      <c r="M72" s="136">
        <v>10</v>
      </c>
      <c r="N72" s="136">
        <v>10</v>
      </c>
      <c r="O72" s="137">
        <v>10</v>
      </c>
      <c r="P72" s="135"/>
      <c r="Q72" s="136"/>
      <c r="R72" s="137"/>
      <c r="S72" s="135"/>
      <c r="T72" s="136"/>
      <c r="U72" s="136"/>
      <c r="V72" s="92"/>
      <c r="W72" s="92"/>
    </row>
    <row r="73" spans="1:23" x14ac:dyDescent="0.25">
      <c r="A73" s="92" t="s">
        <v>1545</v>
      </c>
      <c r="B73" s="90" t="s">
        <v>1546</v>
      </c>
      <c r="C73" s="130" t="s">
        <v>283</v>
      </c>
      <c r="D73" s="135" t="s">
        <v>163</v>
      </c>
      <c r="E73" s="136" t="s">
        <v>163</v>
      </c>
      <c r="F73" s="137" t="s">
        <v>163</v>
      </c>
      <c r="G73" s="135">
        <v>16</v>
      </c>
      <c r="H73" s="136">
        <v>7</v>
      </c>
      <c r="I73" s="137" t="s">
        <v>163</v>
      </c>
      <c r="J73" s="135">
        <v>16</v>
      </c>
      <c r="K73" s="136">
        <v>7</v>
      </c>
      <c r="L73" s="137"/>
      <c r="M73" s="136">
        <v>16</v>
      </c>
      <c r="N73" s="136">
        <v>16</v>
      </c>
      <c r="O73" s="137">
        <v>11</v>
      </c>
      <c r="P73" s="135">
        <v>16</v>
      </c>
      <c r="Q73" s="136">
        <v>17</v>
      </c>
      <c r="R73" s="137">
        <v>17</v>
      </c>
      <c r="S73" s="135">
        <v>16</v>
      </c>
      <c r="T73" s="136">
        <v>17</v>
      </c>
      <c r="U73" s="136">
        <v>17</v>
      </c>
      <c r="V73" s="92"/>
      <c r="W73" s="92"/>
    </row>
    <row r="74" spans="1:23" ht="45" x14ac:dyDescent="0.25">
      <c r="A74" s="92" t="s">
        <v>1547</v>
      </c>
      <c r="B74" s="90" t="s">
        <v>1548</v>
      </c>
      <c r="C74" s="130" t="s">
        <v>1549</v>
      </c>
      <c r="D74" s="135" t="s">
        <v>163</v>
      </c>
      <c r="E74" s="136" t="s">
        <v>163</v>
      </c>
      <c r="F74" s="137" t="s">
        <v>163</v>
      </c>
      <c r="G74" s="135">
        <v>36</v>
      </c>
      <c r="H74" s="136">
        <v>12</v>
      </c>
      <c r="I74" s="137" t="s">
        <v>163</v>
      </c>
      <c r="J74" s="135">
        <v>36</v>
      </c>
      <c r="K74" s="136">
        <v>24</v>
      </c>
      <c r="L74" s="137">
        <v>12</v>
      </c>
      <c r="M74" s="136">
        <v>36</v>
      </c>
      <c r="N74" s="136">
        <v>36</v>
      </c>
      <c r="O74" s="137">
        <v>24</v>
      </c>
      <c r="P74" s="135">
        <v>36</v>
      </c>
      <c r="Q74" s="136">
        <v>36</v>
      </c>
      <c r="R74" s="137">
        <v>24</v>
      </c>
      <c r="S74" s="135">
        <v>36</v>
      </c>
      <c r="T74" s="136">
        <v>36</v>
      </c>
      <c r="U74" s="136">
        <v>24</v>
      </c>
      <c r="V74" s="92"/>
      <c r="W74" s="92"/>
    </row>
    <row r="75" spans="1:23" x14ac:dyDescent="0.25">
      <c r="A75" s="16" t="s">
        <v>121</v>
      </c>
      <c r="B75" s="17"/>
      <c r="C75" s="381"/>
      <c r="D75" s="382" t="s">
        <v>163</v>
      </c>
      <c r="E75" s="377" t="s">
        <v>163</v>
      </c>
      <c r="F75" s="383" t="s">
        <v>163</v>
      </c>
      <c r="G75" s="382">
        <v>251</v>
      </c>
      <c r="H75" s="377">
        <v>82</v>
      </c>
      <c r="I75" s="383">
        <v>1</v>
      </c>
      <c r="J75" s="382">
        <v>251</v>
      </c>
      <c r="K75" s="377">
        <v>145</v>
      </c>
      <c r="L75" s="383">
        <v>61</v>
      </c>
      <c r="M75" s="377">
        <f>SUM(M65:M74)</f>
        <v>251</v>
      </c>
      <c r="N75" s="377">
        <f t="shared" ref="N75:U75" si="3">SUM(N65:N74)</f>
        <v>237</v>
      </c>
      <c r="O75" s="383">
        <f t="shared" si="3"/>
        <v>169</v>
      </c>
      <c r="P75" s="382">
        <f t="shared" si="3"/>
        <v>175</v>
      </c>
      <c r="Q75" s="377">
        <f t="shared" si="3"/>
        <v>189</v>
      </c>
      <c r="R75" s="383">
        <f t="shared" si="3"/>
        <v>168</v>
      </c>
      <c r="S75" s="382">
        <f t="shared" si="3"/>
        <v>175</v>
      </c>
      <c r="T75" s="377">
        <f t="shared" si="3"/>
        <v>189</v>
      </c>
      <c r="U75" s="377">
        <f t="shared" si="3"/>
        <v>168</v>
      </c>
      <c r="V75" s="92"/>
      <c r="W75" s="92"/>
    </row>
    <row r="76" spans="1:23" x14ac:dyDescent="0.25">
      <c r="A76" s="92"/>
      <c r="B76" s="90"/>
      <c r="C76" s="90"/>
      <c r="D76" s="92"/>
      <c r="E76" s="92"/>
      <c r="F76" s="92"/>
      <c r="G76" s="92"/>
      <c r="H76" s="92"/>
      <c r="I76" s="92"/>
      <c r="J76" s="92"/>
      <c r="K76" s="92"/>
      <c r="L76" s="92"/>
      <c r="M76" s="92"/>
      <c r="N76" s="92"/>
      <c r="O76" s="92"/>
      <c r="P76" s="92"/>
      <c r="Q76" s="92"/>
      <c r="R76" s="92"/>
      <c r="S76" s="92"/>
      <c r="T76" s="92"/>
      <c r="U76" s="92"/>
      <c r="V76" s="92"/>
      <c r="W76" s="92"/>
    </row>
    <row r="77" spans="1:23" ht="18.75" x14ac:dyDescent="0.3">
      <c r="A77" s="62" t="s">
        <v>1550</v>
      </c>
      <c r="B77" s="90"/>
      <c r="C77" s="90"/>
      <c r="D77" s="92"/>
      <c r="E77" s="92"/>
      <c r="F77" s="92"/>
      <c r="G77" s="92"/>
      <c r="H77" s="92"/>
      <c r="I77" s="92"/>
      <c r="J77" s="92"/>
      <c r="K77" s="92"/>
      <c r="L77" s="92"/>
      <c r="M77" s="92"/>
      <c r="N77" s="92"/>
      <c r="O77" s="92"/>
      <c r="P77" s="92"/>
      <c r="Q77" s="92"/>
      <c r="R77" s="92"/>
      <c r="S77" s="92"/>
      <c r="T77" s="92"/>
      <c r="U77" s="92"/>
      <c r="V77" s="92"/>
      <c r="W77" s="92"/>
    </row>
    <row r="78" spans="1:23" x14ac:dyDescent="0.25">
      <c r="A78" s="378"/>
      <c r="B78" s="379"/>
      <c r="C78" s="380"/>
      <c r="D78" s="424">
        <v>2014</v>
      </c>
      <c r="E78" s="425"/>
      <c r="F78" s="427"/>
      <c r="G78" s="424">
        <v>2015</v>
      </c>
      <c r="H78" s="425"/>
      <c r="I78" s="427"/>
      <c r="J78" s="424">
        <v>2016</v>
      </c>
      <c r="K78" s="425"/>
      <c r="L78" s="427"/>
      <c r="M78" s="424">
        <v>2017</v>
      </c>
      <c r="N78" s="425"/>
      <c r="O78" s="426"/>
      <c r="P78" s="92"/>
      <c r="Q78" s="92"/>
      <c r="R78" s="92"/>
      <c r="S78" s="92"/>
      <c r="T78" s="92"/>
      <c r="U78" s="92"/>
      <c r="V78" s="92"/>
      <c r="W78" s="92"/>
    </row>
    <row r="79" spans="1:23" ht="45" x14ac:dyDescent="0.25">
      <c r="A79" s="341" t="s">
        <v>1465</v>
      </c>
      <c r="B79" s="341" t="s">
        <v>1466</v>
      </c>
      <c r="C79" s="376" t="s">
        <v>1467</v>
      </c>
      <c r="D79" s="375" t="s">
        <v>1468</v>
      </c>
      <c r="E79" s="341" t="s">
        <v>1469</v>
      </c>
      <c r="F79" s="376" t="s">
        <v>1470</v>
      </c>
      <c r="G79" s="375" t="s">
        <v>1471</v>
      </c>
      <c r="H79" s="341" t="s">
        <v>1472</v>
      </c>
      <c r="I79" s="376" t="s">
        <v>1473</v>
      </c>
      <c r="J79" s="375" t="s">
        <v>1474</v>
      </c>
      <c r="K79" s="341" t="s">
        <v>1475</v>
      </c>
      <c r="L79" s="376" t="s">
        <v>1476</v>
      </c>
      <c r="M79" s="375" t="s">
        <v>1523</v>
      </c>
      <c r="N79" s="341" t="s">
        <v>1524</v>
      </c>
      <c r="O79" s="341" t="s">
        <v>1525</v>
      </c>
      <c r="P79" s="78"/>
      <c r="Q79" s="78"/>
      <c r="R79" s="78"/>
      <c r="S79" s="78"/>
      <c r="T79" s="78"/>
      <c r="U79" s="78"/>
      <c r="V79" s="78"/>
      <c r="W79" s="78"/>
    </row>
    <row r="80" spans="1:23" x14ac:dyDescent="0.25">
      <c r="A80" s="92" t="s">
        <v>1551</v>
      </c>
      <c r="B80" s="90" t="s">
        <v>1552</v>
      </c>
      <c r="C80" s="130" t="s">
        <v>249</v>
      </c>
      <c r="D80" s="135">
        <v>9</v>
      </c>
      <c r="E80" s="136">
        <v>8</v>
      </c>
      <c r="F80" s="137">
        <v>5</v>
      </c>
      <c r="G80" s="135">
        <v>9</v>
      </c>
      <c r="H80" s="136">
        <v>9</v>
      </c>
      <c r="I80" s="137">
        <v>6</v>
      </c>
      <c r="J80" s="135">
        <v>9</v>
      </c>
      <c r="K80" s="136">
        <v>9</v>
      </c>
      <c r="L80" s="137">
        <v>6</v>
      </c>
      <c r="M80" s="135"/>
      <c r="N80" s="136"/>
      <c r="O80" s="136"/>
      <c r="P80" s="92"/>
      <c r="Q80" s="92"/>
      <c r="R80" s="92"/>
      <c r="S80" s="92"/>
      <c r="T80" s="92"/>
      <c r="U80" s="92"/>
      <c r="V80" s="92"/>
      <c r="W80" s="92"/>
    </row>
    <row r="81" spans="1:23" x14ac:dyDescent="0.25">
      <c r="A81" s="92" t="s">
        <v>1553</v>
      </c>
      <c r="B81" s="90" t="s">
        <v>1554</v>
      </c>
      <c r="C81" s="130" t="s">
        <v>1483</v>
      </c>
      <c r="D81" s="135">
        <v>51</v>
      </c>
      <c r="E81" s="136">
        <v>51</v>
      </c>
      <c r="F81" s="137">
        <v>38</v>
      </c>
      <c r="G81" s="135">
        <v>51</v>
      </c>
      <c r="H81" s="136">
        <v>51</v>
      </c>
      <c r="I81" s="137">
        <v>51</v>
      </c>
      <c r="J81" s="135">
        <v>51</v>
      </c>
      <c r="K81" s="136">
        <v>51</v>
      </c>
      <c r="L81" s="137">
        <v>51</v>
      </c>
      <c r="M81" s="135"/>
      <c r="N81" s="136"/>
      <c r="O81" s="136"/>
      <c r="P81" s="92"/>
      <c r="Q81" s="92"/>
      <c r="R81" s="92"/>
      <c r="S81" s="92"/>
      <c r="T81" s="92"/>
      <c r="U81" s="92"/>
      <c r="V81" s="92"/>
      <c r="W81" s="92"/>
    </row>
    <row r="82" spans="1:23" x14ac:dyDescent="0.25">
      <c r="A82" s="92" t="s">
        <v>1555</v>
      </c>
      <c r="B82" s="90" t="s">
        <v>1556</v>
      </c>
      <c r="C82" s="130" t="s">
        <v>545</v>
      </c>
      <c r="D82" s="135">
        <v>20</v>
      </c>
      <c r="E82" s="136">
        <v>16</v>
      </c>
      <c r="F82" s="137">
        <v>11</v>
      </c>
      <c r="G82" s="135">
        <v>20</v>
      </c>
      <c r="H82" s="136">
        <v>20</v>
      </c>
      <c r="I82" s="137">
        <v>17</v>
      </c>
      <c r="J82" s="135">
        <v>20</v>
      </c>
      <c r="K82" s="136">
        <v>20</v>
      </c>
      <c r="L82" s="137">
        <v>17</v>
      </c>
      <c r="M82" s="135"/>
      <c r="N82" s="136"/>
      <c r="O82" s="136"/>
      <c r="P82" s="92"/>
      <c r="Q82" s="92"/>
      <c r="R82" s="92"/>
      <c r="S82" s="92"/>
      <c r="T82" s="92"/>
      <c r="U82" s="92"/>
      <c r="V82" s="92"/>
      <c r="W82" s="92"/>
    </row>
    <row r="83" spans="1:23" x14ac:dyDescent="0.25">
      <c r="A83" s="92" t="s">
        <v>1557</v>
      </c>
      <c r="B83" s="90" t="s">
        <v>1541</v>
      </c>
      <c r="C83" s="130" t="s">
        <v>546</v>
      </c>
      <c r="D83" s="135">
        <v>14</v>
      </c>
      <c r="E83" s="136">
        <v>14</v>
      </c>
      <c r="F83" s="137">
        <v>14</v>
      </c>
      <c r="G83" s="135">
        <v>14</v>
      </c>
      <c r="H83" s="136">
        <v>14</v>
      </c>
      <c r="I83" s="137">
        <v>14</v>
      </c>
      <c r="J83" s="135">
        <v>14</v>
      </c>
      <c r="K83" s="136">
        <v>14</v>
      </c>
      <c r="L83" s="137">
        <v>14</v>
      </c>
      <c r="M83" s="135"/>
      <c r="N83" s="136"/>
      <c r="O83" s="136"/>
      <c r="P83" s="92"/>
      <c r="Q83" s="92"/>
      <c r="R83" s="92"/>
      <c r="S83" s="92"/>
      <c r="T83" s="92"/>
      <c r="U83" s="92"/>
      <c r="V83" s="92"/>
      <c r="W83" s="92"/>
    </row>
    <row r="84" spans="1:23" ht="30" x14ac:dyDescent="0.25">
      <c r="A84" s="92" t="s">
        <v>1558</v>
      </c>
      <c r="B84" s="90" t="s">
        <v>1559</v>
      </c>
      <c r="C84" s="130" t="s">
        <v>546</v>
      </c>
      <c r="D84" s="135">
        <v>9</v>
      </c>
      <c r="E84" s="136">
        <v>9</v>
      </c>
      <c r="F84" s="137">
        <v>7</v>
      </c>
      <c r="G84" s="135">
        <v>9</v>
      </c>
      <c r="H84" s="136">
        <v>10</v>
      </c>
      <c r="I84" s="137">
        <v>9</v>
      </c>
      <c r="J84" s="135">
        <v>9</v>
      </c>
      <c r="K84" s="136">
        <v>10</v>
      </c>
      <c r="L84" s="137">
        <v>9</v>
      </c>
      <c r="M84" s="135"/>
      <c r="N84" s="136"/>
      <c r="O84" s="136"/>
      <c r="P84" s="92"/>
      <c r="Q84" s="92"/>
      <c r="R84" s="92"/>
      <c r="S84" s="92"/>
      <c r="T84" s="92"/>
      <c r="U84" s="92"/>
      <c r="V84" s="92"/>
      <c r="W84" s="92"/>
    </row>
    <row r="85" spans="1:23" ht="30" x14ac:dyDescent="0.25">
      <c r="A85" s="92" t="s">
        <v>1560</v>
      </c>
      <c r="B85" s="90" t="s">
        <v>1561</v>
      </c>
      <c r="C85" s="130" t="s">
        <v>1562</v>
      </c>
      <c r="D85" s="135">
        <v>16</v>
      </c>
      <c r="E85" s="136">
        <v>16</v>
      </c>
      <c r="F85" s="137">
        <v>6</v>
      </c>
      <c r="G85" s="135">
        <v>16</v>
      </c>
      <c r="H85" s="136">
        <v>16</v>
      </c>
      <c r="I85" s="137">
        <v>10</v>
      </c>
      <c r="J85" s="135">
        <v>16</v>
      </c>
      <c r="K85" s="136">
        <v>16</v>
      </c>
      <c r="L85" s="137">
        <v>16</v>
      </c>
      <c r="M85" s="135"/>
      <c r="N85" s="136"/>
      <c r="O85" s="136"/>
      <c r="P85" s="92"/>
      <c r="Q85" s="92"/>
      <c r="R85" s="92"/>
      <c r="S85" s="92"/>
      <c r="T85" s="92"/>
      <c r="U85" s="92"/>
      <c r="V85" s="92"/>
      <c r="W85" s="92"/>
    </row>
    <row r="86" spans="1:23" x14ac:dyDescent="0.25">
      <c r="A86" s="92" t="s">
        <v>1563</v>
      </c>
      <c r="B86" s="90" t="s">
        <v>1564</v>
      </c>
      <c r="C86" s="130" t="s">
        <v>546</v>
      </c>
      <c r="D86" s="135">
        <v>14</v>
      </c>
      <c r="E86" s="136">
        <v>11</v>
      </c>
      <c r="F86" s="137">
        <v>4</v>
      </c>
      <c r="G86" s="135">
        <v>14</v>
      </c>
      <c r="H86" s="136">
        <v>11</v>
      </c>
      <c r="I86" s="137">
        <v>4</v>
      </c>
      <c r="J86" s="135">
        <v>14</v>
      </c>
      <c r="K86" s="136">
        <v>12</v>
      </c>
      <c r="L86" s="137">
        <v>10</v>
      </c>
      <c r="M86" s="135">
        <v>14</v>
      </c>
      <c r="N86" s="136">
        <v>14</v>
      </c>
      <c r="O86" s="136">
        <v>13</v>
      </c>
      <c r="P86" s="92"/>
      <c r="Q86" s="92"/>
      <c r="R86" s="92"/>
      <c r="S86" s="92"/>
      <c r="T86" s="92"/>
      <c r="U86" s="92"/>
      <c r="V86" s="92"/>
      <c r="W86" s="92"/>
    </row>
    <row r="87" spans="1:23" ht="45" x14ac:dyDescent="0.25">
      <c r="A87" s="92" t="s">
        <v>1565</v>
      </c>
      <c r="B87" s="90" t="s">
        <v>1566</v>
      </c>
      <c r="C87" s="130" t="s">
        <v>1567</v>
      </c>
      <c r="D87" s="135">
        <v>18</v>
      </c>
      <c r="E87" s="136">
        <v>16</v>
      </c>
      <c r="F87" s="137">
        <v>13</v>
      </c>
      <c r="G87" s="135">
        <v>18</v>
      </c>
      <c r="H87" s="136">
        <v>16</v>
      </c>
      <c r="I87" s="137">
        <v>13</v>
      </c>
      <c r="J87" s="135">
        <v>18</v>
      </c>
      <c r="K87" s="136">
        <v>16</v>
      </c>
      <c r="L87" s="137">
        <v>13</v>
      </c>
      <c r="M87" s="135"/>
      <c r="N87" s="136"/>
      <c r="O87" s="136"/>
      <c r="P87" s="92"/>
      <c r="Q87" s="92"/>
      <c r="R87" s="92"/>
      <c r="S87" s="92"/>
      <c r="T87" s="92"/>
      <c r="U87" s="92"/>
      <c r="V87" s="92"/>
      <c r="W87" s="92"/>
    </row>
    <row r="88" spans="1:23" ht="17.25" x14ac:dyDescent="0.25">
      <c r="A88" s="92" t="s">
        <v>1568</v>
      </c>
      <c r="B88" s="90" t="s">
        <v>1541</v>
      </c>
      <c r="C88" s="130" t="s">
        <v>283</v>
      </c>
      <c r="D88" s="135">
        <v>60</v>
      </c>
      <c r="E88" s="136">
        <v>60</v>
      </c>
      <c r="F88" s="137">
        <v>60</v>
      </c>
      <c r="G88" s="135">
        <v>60</v>
      </c>
      <c r="H88" s="136">
        <v>60</v>
      </c>
      <c r="I88" s="137">
        <v>60</v>
      </c>
      <c r="J88" s="135">
        <v>60</v>
      </c>
      <c r="K88" s="136">
        <v>60</v>
      </c>
      <c r="L88" s="137">
        <v>60</v>
      </c>
      <c r="M88" s="135"/>
      <c r="N88" s="136"/>
      <c r="O88" s="136"/>
      <c r="P88" s="92"/>
      <c r="Q88" s="92"/>
      <c r="R88" s="92"/>
      <c r="S88" s="92"/>
      <c r="T88" s="92"/>
      <c r="U88" s="92"/>
      <c r="V88" s="92"/>
      <c r="W88" s="92"/>
    </row>
    <row r="89" spans="1:23" ht="45" x14ac:dyDescent="0.25">
      <c r="A89" s="92" t="s">
        <v>1569</v>
      </c>
      <c r="B89" s="90" t="s">
        <v>1570</v>
      </c>
      <c r="C89" s="130" t="s">
        <v>1571</v>
      </c>
      <c r="D89" s="135">
        <v>51</v>
      </c>
      <c r="E89" s="136">
        <v>51</v>
      </c>
      <c r="F89" s="137">
        <v>30</v>
      </c>
      <c r="G89" s="135">
        <v>51</v>
      </c>
      <c r="H89" s="136">
        <v>51</v>
      </c>
      <c r="I89" s="137">
        <v>44</v>
      </c>
      <c r="J89" s="135">
        <v>51</v>
      </c>
      <c r="K89" s="136">
        <v>51</v>
      </c>
      <c r="L89" s="137">
        <v>51</v>
      </c>
      <c r="M89" s="135"/>
      <c r="N89" s="136"/>
      <c r="O89" s="136"/>
      <c r="P89" s="92"/>
      <c r="Q89" s="92"/>
      <c r="R89" s="92"/>
      <c r="S89" s="92"/>
      <c r="T89" s="92"/>
      <c r="U89" s="92"/>
      <c r="V89" s="92"/>
      <c r="W89" s="92"/>
    </row>
    <row r="90" spans="1:23" x14ac:dyDescent="0.25">
      <c r="A90" s="92" t="s">
        <v>1572</v>
      </c>
      <c r="B90" s="90" t="s">
        <v>1573</v>
      </c>
      <c r="C90" s="130" t="s">
        <v>541</v>
      </c>
      <c r="D90" s="135">
        <v>11</v>
      </c>
      <c r="E90" s="136">
        <v>11</v>
      </c>
      <c r="F90" s="137">
        <v>5</v>
      </c>
      <c r="G90" s="135">
        <v>11</v>
      </c>
      <c r="H90" s="136">
        <v>11</v>
      </c>
      <c r="I90" s="137">
        <v>8</v>
      </c>
      <c r="J90" s="135">
        <v>11</v>
      </c>
      <c r="K90" s="136">
        <v>13</v>
      </c>
      <c r="L90" s="137">
        <v>13</v>
      </c>
      <c r="M90" s="135"/>
      <c r="N90" s="136"/>
      <c r="O90" s="136"/>
      <c r="P90" s="92"/>
      <c r="Q90" s="92"/>
      <c r="R90" s="92"/>
      <c r="S90" s="92"/>
      <c r="T90" s="92"/>
      <c r="U90" s="92"/>
      <c r="V90" s="92"/>
      <c r="W90" s="92"/>
    </row>
    <row r="91" spans="1:23" ht="30" x14ac:dyDescent="0.25">
      <c r="A91" s="92" t="s">
        <v>1574</v>
      </c>
      <c r="B91" s="90" t="s">
        <v>1575</v>
      </c>
      <c r="C91" s="130" t="s">
        <v>245</v>
      </c>
      <c r="D91" s="135">
        <v>18</v>
      </c>
      <c r="E91" s="136">
        <v>18</v>
      </c>
      <c r="F91" s="137">
        <v>15</v>
      </c>
      <c r="G91" s="135">
        <v>18</v>
      </c>
      <c r="H91" s="136">
        <v>18</v>
      </c>
      <c r="I91" s="137">
        <v>17</v>
      </c>
      <c r="J91" s="135">
        <v>18</v>
      </c>
      <c r="K91" s="136">
        <v>18</v>
      </c>
      <c r="L91" s="137">
        <v>17</v>
      </c>
      <c r="M91" s="135">
        <v>18</v>
      </c>
      <c r="N91" s="136">
        <v>18</v>
      </c>
      <c r="O91" s="136">
        <v>18</v>
      </c>
      <c r="P91" s="92"/>
      <c r="Q91" s="92"/>
      <c r="R91" s="92"/>
      <c r="S91" s="92"/>
      <c r="T91" s="92"/>
      <c r="U91" s="92"/>
      <c r="V91" s="92"/>
      <c r="W91" s="92"/>
    </row>
    <row r="92" spans="1:23" x14ac:dyDescent="0.25">
      <c r="A92" s="92" t="s">
        <v>1576</v>
      </c>
      <c r="B92" s="90" t="s">
        <v>1577</v>
      </c>
      <c r="C92" s="130" t="s">
        <v>249</v>
      </c>
      <c r="D92" s="135">
        <v>25</v>
      </c>
      <c r="E92" s="136">
        <v>22</v>
      </c>
      <c r="F92" s="137">
        <v>14</v>
      </c>
      <c r="G92" s="135">
        <v>25</v>
      </c>
      <c r="H92" s="136">
        <v>27</v>
      </c>
      <c r="I92" s="137">
        <v>20</v>
      </c>
      <c r="J92" s="135">
        <v>25</v>
      </c>
      <c r="K92" s="136">
        <v>27</v>
      </c>
      <c r="L92" s="137">
        <v>20</v>
      </c>
      <c r="M92" s="135">
        <v>25</v>
      </c>
      <c r="N92" s="136">
        <v>27</v>
      </c>
      <c r="O92" s="136">
        <v>27</v>
      </c>
      <c r="P92" s="92"/>
      <c r="Q92" s="92"/>
      <c r="R92" s="92"/>
      <c r="S92" s="92"/>
      <c r="T92" s="92"/>
      <c r="U92" s="92"/>
      <c r="V92" s="92"/>
      <c r="W92" s="92"/>
    </row>
    <row r="93" spans="1:23" x14ac:dyDescent="0.25">
      <c r="A93" s="92" t="s">
        <v>1578</v>
      </c>
      <c r="B93" s="90" t="s">
        <v>1564</v>
      </c>
      <c r="C93" s="130" t="s">
        <v>541</v>
      </c>
      <c r="D93" s="135">
        <v>50</v>
      </c>
      <c r="E93" s="136">
        <v>50</v>
      </c>
      <c r="F93" s="137">
        <v>25</v>
      </c>
      <c r="G93" s="135">
        <v>50</v>
      </c>
      <c r="H93" s="136">
        <v>52</v>
      </c>
      <c r="I93" s="137">
        <v>52</v>
      </c>
      <c r="J93" s="135">
        <v>50</v>
      </c>
      <c r="K93" s="136">
        <v>52</v>
      </c>
      <c r="L93" s="137">
        <v>52</v>
      </c>
      <c r="M93" s="135"/>
      <c r="N93" s="136"/>
      <c r="O93" s="136"/>
      <c r="P93" s="92"/>
      <c r="Q93" s="92"/>
      <c r="R93" s="92"/>
      <c r="S93" s="92"/>
      <c r="T93" s="92"/>
      <c r="U93" s="92"/>
      <c r="V93" s="92"/>
      <c r="W93" s="92"/>
    </row>
    <row r="94" spans="1:23" x14ac:dyDescent="0.25">
      <c r="A94" s="92" t="s">
        <v>1579</v>
      </c>
      <c r="B94" s="90" t="s">
        <v>1580</v>
      </c>
      <c r="C94" s="130" t="s">
        <v>249</v>
      </c>
      <c r="D94" s="135">
        <v>6</v>
      </c>
      <c r="E94" s="136">
        <v>6</v>
      </c>
      <c r="F94" s="137">
        <v>3</v>
      </c>
      <c r="G94" s="135">
        <v>6</v>
      </c>
      <c r="H94" s="136">
        <v>6</v>
      </c>
      <c r="I94" s="137">
        <v>6</v>
      </c>
      <c r="J94" s="135">
        <v>6</v>
      </c>
      <c r="K94" s="136">
        <v>6</v>
      </c>
      <c r="L94" s="137">
        <v>6</v>
      </c>
      <c r="M94" s="135"/>
      <c r="N94" s="136"/>
      <c r="O94" s="136"/>
      <c r="P94" s="92"/>
      <c r="Q94" s="92"/>
      <c r="R94" s="92"/>
      <c r="S94" s="92"/>
      <c r="T94" s="92"/>
      <c r="U94" s="92"/>
      <c r="V94" s="92"/>
      <c r="W94" s="92"/>
    </row>
    <row r="95" spans="1:23" x14ac:dyDescent="0.25">
      <c r="A95" s="16" t="s">
        <v>121</v>
      </c>
      <c r="B95" s="17"/>
      <c r="C95" s="381"/>
      <c r="D95" s="382">
        <v>312</v>
      </c>
      <c r="E95" s="377">
        <v>359</v>
      </c>
      <c r="F95" s="383">
        <v>250</v>
      </c>
      <c r="G95" s="382">
        <v>372</v>
      </c>
      <c r="H95" s="377">
        <v>372</v>
      </c>
      <c r="I95" s="383">
        <v>331</v>
      </c>
      <c r="J95" s="382">
        <v>372</v>
      </c>
      <c r="K95" s="377">
        <v>375</v>
      </c>
      <c r="L95" s="383">
        <v>355</v>
      </c>
      <c r="M95" s="382">
        <f>SUM(M80:M94)</f>
        <v>57</v>
      </c>
      <c r="N95" s="377">
        <f t="shared" ref="N95:O95" si="4">SUM(N80:N94)</f>
        <v>59</v>
      </c>
      <c r="O95" s="377">
        <f t="shared" si="4"/>
        <v>58</v>
      </c>
      <c r="P95" s="16"/>
      <c r="Q95" s="16"/>
      <c r="R95" s="16"/>
      <c r="S95" s="16"/>
      <c r="T95" s="16"/>
      <c r="U95" s="16"/>
      <c r="V95" s="16"/>
      <c r="W95" s="16"/>
    </row>
    <row r="96" spans="1:23" x14ac:dyDescent="0.25">
      <c r="A96" s="92"/>
      <c r="B96" s="90"/>
      <c r="C96" s="90"/>
      <c r="D96" s="92"/>
      <c r="E96" s="92"/>
      <c r="F96" s="92"/>
      <c r="G96" s="92"/>
      <c r="H96" s="92"/>
      <c r="I96" s="92"/>
      <c r="J96" s="92"/>
      <c r="K96" s="92"/>
      <c r="L96" s="92"/>
      <c r="M96" s="92"/>
      <c r="N96" s="92"/>
      <c r="O96" s="92"/>
      <c r="P96" s="92"/>
      <c r="Q96" s="92"/>
      <c r="R96" s="92"/>
      <c r="S96" s="92"/>
      <c r="T96" s="92"/>
      <c r="U96" s="92"/>
      <c r="V96" s="92"/>
      <c r="W96" s="92"/>
    </row>
  </sheetData>
  <mergeCells count="14">
    <mergeCell ref="P63:R63"/>
    <mergeCell ref="S63:U63"/>
    <mergeCell ref="J53:L53"/>
    <mergeCell ref="D63:F63"/>
    <mergeCell ref="G63:I63"/>
    <mergeCell ref="J63:L63"/>
    <mergeCell ref="M63:O63"/>
    <mergeCell ref="A4:E4"/>
    <mergeCell ref="M78:O78"/>
    <mergeCell ref="J78:L78"/>
    <mergeCell ref="G78:I78"/>
    <mergeCell ref="D78:F78"/>
    <mergeCell ref="D53:F53"/>
    <mergeCell ref="G53:I53"/>
  </mergeCells>
  <phoneticPr fontId="18" type="noConversion"/>
  <hyperlinks>
    <hyperlink ref="A1" location="'Contents'!B7" display="⇐ Return to contents" xr:uid="{D9292063-6399-4958-8B65-3D167E9D0139}"/>
  </hyperlinks>
  <pageMargins left="0.7" right="0.7" top="0.75" bottom="0.75" header="0.3" footer="0.3"/>
  <pageSetup paperSize="9" orientation="portrait"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00000000-0003-0000-0C00-000009000000}">
          <x14:colorSeries rgb="FF376092"/>
          <x14:colorNegative rgb="FFD00000"/>
          <x14:colorAxis rgb="FF000000"/>
          <x14:colorMarkers rgb="FFD00000"/>
          <x14:colorFirst rgb="FFD00000"/>
          <x14:colorLast rgb="FFD00000"/>
          <x14:colorHigh rgb="FFD00000"/>
          <x14:colorLow rgb="FFD00000"/>
          <x14:sparklines>
            <x14:sparkline>
              <xm:f>'Skills - apprent. and training'!C10:I10</xm:f>
              <xm:sqref>M10</xm:sqref>
            </x14:sparkline>
            <x14:sparkline>
              <xm:f>'Skills - apprent. and training'!C11:I11</xm:f>
              <xm:sqref>M11</xm:sqref>
            </x14:sparkline>
            <x14:sparkline>
              <xm:f>'Skills - apprent. and training'!C12:I12</xm:f>
              <xm:sqref>M12</xm:sqref>
            </x14:sparkline>
            <x14:sparkline>
              <xm:f>'Skills - apprent. and training'!C13:I13</xm:f>
              <xm:sqref>M13</xm:sqref>
            </x14:sparkline>
            <x14:sparkline>
              <xm:f>'Skills - apprent. and training'!C14:I14</xm:f>
              <xm:sqref>M14</xm:sqref>
            </x14:sparkline>
            <x14:sparkline>
              <xm:f>'Skills - apprent. and training'!C15:I15</xm:f>
              <xm:sqref>M15</xm:sqref>
            </x14:sparkline>
            <x14:sparkline>
              <xm:f>'Skills - apprent. and training'!C16:I16</xm:f>
              <xm:sqref>M16</xm:sqref>
            </x14:sparkline>
            <x14:sparkline>
              <xm:f>'Skills - apprent. and training'!C17:I17</xm:f>
              <xm:sqref>M17</xm:sqref>
            </x14:sparkline>
            <x14:sparkline>
              <xm:f>'Skills - apprent. and training'!C18:I18</xm:f>
              <xm:sqref>M18</xm:sqref>
            </x14:sparkline>
            <x14:sparkline>
              <xm:f>'Skills - apprent. and training'!C19:I19</xm:f>
              <xm:sqref>M19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A1:H87"/>
  <sheetViews>
    <sheetView showGridLines="0" zoomScaleNormal="100" workbookViewId="0">
      <selection activeCell="B1" sqref="B1"/>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65" t="s">
        <v>21</v>
      </c>
      <c r="B1" s="65"/>
      <c r="C1" s="65"/>
      <c r="D1" s="66"/>
      <c r="E1" s="66"/>
      <c r="F1" s="66"/>
      <c r="G1" s="66"/>
      <c r="H1" s="66"/>
    </row>
    <row r="2" spans="1:8" ht="18" customHeight="1" x14ac:dyDescent="0.25">
      <c r="A2" s="66"/>
      <c r="B2" s="67"/>
      <c r="C2" s="68"/>
      <c r="D2" s="68"/>
      <c r="E2" s="68"/>
      <c r="F2" s="69"/>
      <c r="G2" s="66"/>
      <c r="H2" s="66"/>
    </row>
    <row r="3" spans="1:8" s="36" customFormat="1" ht="33" customHeight="1" x14ac:dyDescent="0.45">
      <c r="B3" s="38"/>
      <c r="C3" s="413" t="s">
        <v>0</v>
      </c>
      <c r="D3" s="413"/>
      <c r="E3" s="413"/>
      <c r="F3" s="53"/>
      <c r="G3" s="70"/>
      <c r="H3" s="66"/>
    </row>
    <row r="4" spans="1:8" s="36" customFormat="1" ht="61.5" x14ac:dyDescent="0.35">
      <c r="B4" s="38"/>
      <c r="C4" s="412" t="s">
        <v>1</v>
      </c>
      <c r="D4" s="412"/>
      <c r="E4" s="412"/>
      <c r="F4" s="55"/>
      <c r="G4" s="71"/>
      <c r="H4" s="66"/>
    </row>
    <row r="5" spans="1:8" ht="7.9" customHeight="1" x14ac:dyDescent="0.25">
      <c r="A5" s="66"/>
      <c r="B5" s="72"/>
      <c r="C5" s="66"/>
      <c r="D5" s="66"/>
      <c r="E5" s="66"/>
      <c r="F5" s="73"/>
      <c r="G5" s="66"/>
      <c r="H5" s="66"/>
    </row>
    <row r="6" spans="1:8" ht="18" customHeight="1" x14ac:dyDescent="0.3">
      <c r="A6" s="66"/>
      <c r="B6" s="72"/>
      <c r="C6" s="58" t="s">
        <v>22</v>
      </c>
      <c r="D6" s="66"/>
      <c r="E6" s="66"/>
      <c r="F6" s="73"/>
      <c r="G6" s="66"/>
      <c r="H6" s="66"/>
    </row>
    <row r="7" spans="1:8" ht="28.15" customHeight="1" x14ac:dyDescent="0.25">
      <c r="A7" s="66"/>
      <c r="B7" s="72"/>
      <c r="C7" s="6" t="s">
        <v>23</v>
      </c>
      <c r="D7" s="6" t="s">
        <v>24</v>
      </c>
      <c r="E7" s="37" t="s">
        <v>25</v>
      </c>
      <c r="F7" s="73"/>
      <c r="G7" s="66"/>
      <c r="H7" s="66"/>
    </row>
    <row r="8" spans="1:8" ht="18" customHeight="1" x14ac:dyDescent="0.25">
      <c r="A8" s="66"/>
      <c r="B8" s="72"/>
      <c r="C8" s="63" t="s">
        <v>26</v>
      </c>
      <c r="D8" s="6"/>
      <c r="E8" s="12"/>
      <c r="F8" s="73"/>
      <c r="G8" s="66"/>
      <c r="H8" s="66"/>
    </row>
    <row r="9" spans="1:8" ht="18" customHeight="1" x14ac:dyDescent="0.25">
      <c r="A9" s="66"/>
      <c r="B9" s="72"/>
      <c r="C9" s="63"/>
      <c r="D9" s="63" t="s">
        <v>27</v>
      </c>
      <c r="E9" s="12"/>
      <c r="F9" s="73"/>
      <c r="G9" s="66"/>
      <c r="H9" s="66"/>
    </row>
    <row r="10" spans="1:8" ht="18" customHeight="1" x14ac:dyDescent="0.25">
      <c r="A10" s="66"/>
      <c r="B10" s="72"/>
      <c r="C10" s="63"/>
      <c r="D10" s="63" t="s">
        <v>28</v>
      </c>
      <c r="E10" s="12"/>
      <c r="F10" s="73"/>
      <c r="G10" s="66"/>
      <c r="H10" s="66"/>
    </row>
    <row r="11" spans="1:8" ht="18" customHeight="1" x14ac:dyDescent="0.25">
      <c r="A11" s="66"/>
      <c r="B11" s="72"/>
      <c r="C11" s="63"/>
      <c r="D11" s="63" t="s">
        <v>29</v>
      </c>
      <c r="E11" s="12"/>
      <c r="F11" s="73"/>
      <c r="G11" s="66"/>
      <c r="H11" s="66"/>
    </row>
    <row r="12" spans="1:8" ht="18" customHeight="1" x14ac:dyDescent="0.25">
      <c r="A12" s="66"/>
      <c r="B12" s="72"/>
      <c r="C12" s="63"/>
      <c r="D12" s="63" t="s">
        <v>30</v>
      </c>
      <c r="E12" s="12"/>
      <c r="F12" s="73"/>
      <c r="G12" s="66"/>
      <c r="H12" s="66"/>
    </row>
    <row r="13" spans="1:8" ht="18" customHeight="1" x14ac:dyDescent="0.25">
      <c r="A13" s="66"/>
      <c r="B13" s="72"/>
      <c r="C13" s="63"/>
      <c r="D13" s="63" t="s">
        <v>31</v>
      </c>
      <c r="E13" s="12"/>
      <c r="F13" s="73"/>
      <c r="G13" s="66"/>
      <c r="H13" s="66"/>
    </row>
    <row r="14" spans="1:8" ht="18" customHeight="1" x14ac:dyDescent="0.25">
      <c r="A14" s="66"/>
      <c r="B14" s="72"/>
      <c r="C14" s="63"/>
      <c r="D14" s="63" t="s">
        <v>32</v>
      </c>
      <c r="E14" s="12"/>
      <c r="F14" s="73"/>
      <c r="G14" s="66"/>
      <c r="H14" s="66"/>
    </row>
    <row r="15" spans="1:8" ht="18" customHeight="1" x14ac:dyDescent="0.25">
      <c r="A15" s="66"/>
      <c r="B15" s="72"/>
      <c r="C15" s="63" t="s">
        <v>33</v>
      </c>
      <c r="D15" s="63"/>
      <c r="E15" s="12"/>
      <c r="F15" s="73"/>
      <c r="G15" s="66"/>
      <c r="H15" s="66"/>
    </row>
    <row r="16" spans="1:8" ht="18" customHeight="1" x14ac:dyDescent="0.25">
      <c r="A16" s="66"/>
      <c r="B16" s="72"/>
      <c r="C16" s="63"/>
      <c r="D16" s="63" t="s">
        <v>34</v>
      </c>
      <c r="E16" s="12"/>
      <c r="F16" s="73"/>
      <c r="G16" s="66"/>
      <c r="H16" s="66"/>
    </row>
    <row r="17" spans="1:8" ht="18" customHeight="1" x14ac:dyDescent="0.25">
      <c r="A17" s="66"/>
      <c r="B17" s="72"/>
      <c r="C17" s="63"/>
      <c r="D17" s="63" t="s">
        <v>35</v>
      </c>
      <c r="E17" s="12"/>
      <c r="F17" s="73"/>
      <c r="G17" s="66"/>
      <c r="H17" s="66"/>
    </row>
    <row r="18" spans="1:8" ht="18" customHeight="1" x14ac:dyDescent="0.25">
      <c r="A18" s="66"/>
      <c r="B18" s="72"/>
      <c r="C18" s="63" t="s">
        <v>36</v>
      </c>
      <c r="D18" s="63"/>
      <c r="E18" s="12"/>
      <c r="F18" s="73"/>
      <c r="G18" s="66"/>
      <c r="H18" s="66"/>
    </row>
    <row r="19" spans="1:8" ht="18" customHeight="1" x14ac:dyDescent="0.25">
      <c r="A19" s="66"/>
      <c r="B19" s="72"/>
      <c r="C19" s="63"/>
      <c r="D19" s="63" t="s">
        <v>37</v>
      </c>
      <c r="E19" s="12" t="s">
        <v>38</v>
      </c>
      <c r="F19" s="73"/>
      <c r="G19" s="66"/>
      <c r="H19" s="66"/>
    </row>
    <row r="20" spans="1:8" ht="18" customHeight="1" x14ac:dyDescent="0.25">
      <c r="A20" s="66"/>
      <c r="B20" s="72"/>
      <c r="C20" s="63"/>
      <c r="D20" s="63" t="s">
        <v>39</v>
      </c>
      <c r="E20" s="12" t="s">
        <v>38</v>
      </c>
      <c r="F20" s="73"/>
      <c r="G20" s="66"/>
      <c r="H20" s="66"/>
    </row>
    <row r="21" spans="1:8" ht="18" customHeight="1" x14ac:dyDescent="0.25">
      <c r="A21" s="66"/>
      <c r="B21" s="72"/>
      <c r="C21" s="63"/>
      <c r="D21" s="63" t="s">
        <v>40</v>
      </c>
      <c r="E21" s="12"/>
      <c r="F21" s="73"/>
      <c r="G21" s="66"/>
      <c r="H21" s="66"/>
    </row>
    <row r="22" spans="1:8" ht="18" customHeight="1" x14ac:dyDescent="0.25">
      <c r="A22" s="66"/>
      <c r="B22" s="72"/>
      <c r="C22" s="63" t="s">
        <v>41</v>
      </c>
      <c r="D22" s="63"/>
      <c r="E22" s="12"/>
      <c r="F22" s="73"/>
      <c r="G22" s="66"/>
      <c r="H22" s="66"/>
    </row>
    <row r="23" spans="1:8" ht="18" customHeight="1" x14ac:dyDescent="0.25">
      <c r="A23" s="66"/>
      <c r="B23" s="72"/>
      <c r="C23" s="63"/>
      <c r="D23" s="63" t="s">
        <v>42</v>
      </c>
      <c r="E23" s="12"/>
      <c r="F23" s="73"/>
      <c r="G23" s="66"/>
      <c r="H23" s="66"/>
    </row>
    <row r="24" spans="1:8" ht="18" customHeight="1" x14ac:dyDescent="0.25">
      <c r="A24" s="66"/>
      <c r="B24" s="72"/>
      <c r="C24" s="63"/>
      <c r="D24" s="63" t="s">
        <v>43</v>
      </c>
      <c r="E24" s="12"/>
      <c r="F24" s="73"/>
      <c r="G24" s="66"/>
      <c r="H24" s="66"/>
    </row>
    <row r="25" spans="1:8" ht="18" customHeight="1" x14ac:dyDescent="0.25">
      <c r="A25" s="66"/>
      <c r="B25" s="72"/>
      <c r="C25" s="63" t="s">
        <v>44</v>
      </c>
      <c r="D25" s="63"/>
      <c r="E25" s="12"/>
      <c r="F25" s="73"/>
      <c r="G25" s="66"/>
      <c r="H25" s="66"/>
    </row>
    <row r="26" spans="1:8" ht="18" customHeight="1" x14ac:dyDescent="0.25">
      <c r="A26" s="66"/>
      <c r="B26" s="72"/>
      <c r="C26" s="63"/>
      <c r="D26" s="63" t="s">
        <v>45</v>
      </c>
      <c r="E26" s="12"/>
      <c r="F26" s="73"/>
      <c r="G26" s="66"/>
      <c r="H26" s="66"/>
    </row>
    <row r="27" spans="1:8" ht="18" customHeight="1" x14ac:dyDescent="0.25">
      <c r="A27" s="66"/>
      <c r="B27" s="72"/>
      <c r="C27" s="63"/>
      <c r="D27" s="63" t="s">
        <v>46</v>
      </c>
      <c r="E27" s="12"/>
      <c r="F27" s="73"/>
      <c r="G27" s="66"/>
      <c r="H27" s="66"/>
    </row>
    <row r="28" spans="1:8" ht="18" customHeight="1" x14ac:dyDescent="0.25">
      <c r="A28" s="66"/>
      <c r="B28" s="72"/>
      <c r="C28" s="63"/>
      <c r="D28" s="63" t="s">
        <v>47</v>
      </c>
      <c r="E28" s="12"/>
      <c r="F28" s="73"/>
      <c r="G28" s="66"/>
      <c r="H28" s="66"/>
    </row>
    <row r="29" spans="1:8" ht="18" customHeight="1" x14ac:dyDescent="0.25">
      <c r="A29" s="66"/>
      <c r="B29" s="72"/>
      <c r="C29" s="63"/>
      <c r="D29" s="63" t="s">
        <v>48</v>
      </c>
      <c r="E29" s="12"/>
      <c r="F29" s="73"/>
      <c r="G29" s="66"/>
      <c r="H29" s="66"/>
    </row>
    <row r="30" spans="1:8" ht="18" customHeight="1" x14ac:dyDescent="0.25">
      <c r="A30" s="66"/>
      <c r="B30" s="72"/>
      <c r="C30" s="63"/>
      <c r="D30" s="63" t="s">
        <v>49</v>
      </c>
      <c r="E30" s="12"/>
      <c r="F30" s="73"/>
      <c r="G30" s="66"/>
      <c r="H30" s="66"/>
    </row>
    <row r="31" spans="1:8" ht="18" customHeight="1" x14ac:dyDescent="0.25">
      <c r="A31" s="66"/>
      <c r="B31" s="72"/>
      <c r="C31" s="63"/>
      <c r="D31" s="63" t="s">
        <v>50</v>
      </c>
      <c r="E31" s="12"/>
      <c r="F31" s="73"/>
      <c r="G31" s="66"/>
      <c r="H31" s="66"/>
    </row>
    <row r="32" spans="1:8" ht="18" customHeight="1" x14ac:dyDescent="0.25">
      <c r="A32" s="66"/>
      <c r="B32" s="72"/>
      <c r="C32" s="63"/>
      <c r="D32" s="63" t="s">
        <v>51</v>
      </c>
      <c r="E32" s="12"/>
      <c r="F32" s="73"/>
      <c r="G32" s="66"/>
      <c r="H32" s="66"/>
    </row>
    <row r="33" spans="1:8" ht="18" customHeight="1" x14ac:dyDescent="0.25">
      <c r="A33" s="66"/>
      <c r="B33" s="72"/>
      <c r="C33" s="63"/>
      <c r="D33" s="63" t="s">
        <v>52</v>
      </c>
      <c r="E33" s="12"/>
      <c r="F33" s="73"/>
      <c r="G33" s="66"/>
      <c r="H33" s="66"/>
    </row>
    <row r="34" spans="1:8" ht="18" customHeight="1" x14ac:dyDescent="0.25">
      <c r="A34" s="66"/>
      <c r="B34" s="72"/>
      <c r="C34" s="63"/>
      <c r="D34" s="63" t="s">
        <v>53</v>
      </c>
      <c r="E34" s="12"/>
      <c r="F34" s="73"/>
      <c r="G34" s="66"/>
      <c r="H34" s="66"/>
    </row>
    <row r="35" spans="1:8" ht="18" customHeight="1" x14ac:dyDescent="0.25">
      <c r="A35" s="66"/>
      <c r="B35" s="72"/>
      <c r="C35" s="63"/>
      <c r="D35" s="63" t="s">
        <v>54</v>
      </c>
      <c r="E35" s="12"/>
      <c r="F35" s="73"/>
      <c r="G35" s="66"/>
      <c r="H35" s="66"/>
    </row>
    <row r="36" spans="1:8" ht="18" customHeight="1" x14ac:dyDescent="0.25">
      <c r="A36" s="66"/>
      <c r="B36" s="72"/>
      <c r="C36" s="63"/>
      <c r="D36" s="63" t="s">
        <v>55</v>
      </c>
      <c r="E36" s="12"/>
      <c r="F36" s="73"/>
      <c r="G36" s="66"/>
      <c r="H36" s="66"/>
    </row>
    <row r="37" spans="1:8" ht="18" customHeight="1" x14ac:dyDescent="0.25">
      <c r="A37" s="66"/>
      <c r="B37" s="72"/>
      <c r="C37" s="63"/>
      <c r="D37" s="63" t="s">
        <v>56</v>
      </c>
      <c r="E37" s="12"/>
      <c r="F37" s="73"/>
      <c r="G37" s="66"/>
      <c r="H37" s="66"/>
    </row>
    <row r="38" spans="1:8" ht="18" customHeight="1" x14ac:dyDescent="0.25">
      <c r="A38" s="66"/>
      <c r="B38" s="72"/>
      <c r="C38" s="63"/>
      <c r="D38" s="63" t="s">
        <v>57</v>
      </c>
      <c r="E38" s="12"/>
      <c r="F38" s="73"/>
      <c r="G38" s="66"/>
      <c r="H38" s="66"/>
    </row>
    <row r="39" spans="1:8" ht="18" customHeight="1" x14ac:dyDescent="0.25">
      <c r="A39" s="66"/>
      <c r="B39" s="72"/>
      <c r="C39" s="63"/>
      <c r="D39" s="63" t="s">
        <v>58</v>
      </c>
      <c r="E39" s="12"/>
      <c r="F39" s="73"/>
      <c r="G39" s="66"/>
      <c r="H39" s="66"/>
    </row>
    <row r="40" spans="1:8" ht="18" customHeight="1" x14ac:dyDescent="0.25">
      <c r="A40" s="66"/>
      <c r="B40" s="72"/>
      <c r="C40" s="63"/>
      <c r="D40" s="63" t="s">
        <v>59</v>
      </c>
      <c r="E40" s="12"/>
      <c r="F40" s="73"/>
      <c r="G40" s="66"/>
      <c r="H40" s="66"/>
    </row>
    <row r="41" spans="1:8" ht="18" customHeight="1" x14ac:dyDescent="0.25">
      <c r="A41" s="66"/>
      <c r="B41" s="72"/>
      <c r="C41" s="63"/>
      <c r="D41" s="63" t="s">
        <v>60</v>
      </c>
      <c r="E41" s="12"/>
      <c r="F41" s="73"/>
      <c r="G41" s="66"/>
      <c r="H41" s="66"/>
    </row>
    <row r="42" spans="1:8" ht="18" customHeight="1" x14ac:dyDescent="0.25">
      <c r="A42" s="66"/>
      <c r="B42" s="72"/>
      <c r="C42" s="63"/>
      <c r="D42" s="63" t="s">
        <v>61</v>
      </c>
      <c r="E42" s="12"/>
      <c r="F42" s="73"/>
      <c r="G42" s="66"/>
      <c r="H42" s="66"/>
    </row>
    <row r="43" spans="1:8" ht="18" customHeight="1" x14ac:dyDescent="0.25">
      <c r="A43" s="66"/>
      <c r="B43" s="72"/>
      <c r="C43" s="63"/>
      <c r="D43" s="63" t="s">
        <v>62</v>
      </c>
      <c r="E43" s="12"/>
      <c r="F43" s="73"/>
      <c r="G43" s="66"/>
      <c r="H43" s="66"/>
    </row>
    <row r="44" spans="1:8" ht="18" customHeight="1" x14ac:dyDescent="0.25">
      <c r="A44" s="66"/>
      <c r="B44" s="72"/>
      <c r="C44" s="63" t="s">
        <v>63</v>
      </c>
      <c r="D44" s="63"/>
      <c r="E44" s="12"/>
      <c r="F44" s="73"/>
      <c r="G44" s="66"/>
      <c r="H44" s="66"/>
    </row>
    <row r="45" spans="1:8" ht="18" customHeight="1" x14ac:dyDescent="0.25">
      <c r="A45" s="66"/>
      <c r="B45" s="72"/>
      <c r="C45" s="63"/>
      <c r="D45" s="63" t="s">
        <v>64</v>
      </c>
      <c r="E45" s="12"/>
      <c r="F45" s="73"/>
      <c r="G45" s="66"/>
      <c r="H45" s="66"/>
    </row>
    <row r="46" spans="1:8" ht="18" customHeight="1" x14ac:dyDescent="0.25">
      <c r="A46" s="66"/>
      <c r="B46" s="72"/>
      <c r="C46" s="63"/>
      <c r="D46" s="63" t="s">
        <v>65</v>
      </c>
      <c r="E46" s="12"/>
      <c r="F46" s="73"/>
      <c r="G46" s="66"/>
      <c r="H46" s="66"/>
    </row>
    <row r="47" spans="1:8" ht="18" customHeight="1" x14ac:dyDescent="0.25">
      <c r="A47" s="66"/>
      <c r="B47" s="72"/>
      <c r="C47" s="63"/>
      <c r="D47" s="63" t="s">
        <v>66</v>
      </c>
      <c r="E47" s="12"/>
      <c r="F47" s="73"/>
      <c r="G47" s="66"/>
      <c r="H47" s="66"/>
    </row>
    <row r="48" spans="1:8" ht="18" customHeight="1" x14ac:dyDescent="0.25">
      <c r="A48" s="66"/>
      <c r="B48" s="72"/>
      <c r="C48" s="63"/>
      <c r="D48" s="63" t="s">
        <v>67</v>
      </c>
      <c r="E48" s="12"/>
      <c r="F48" s="73"/>
      <c r="G48" s="66"/>
      <c r="H48" s="66"/>
    </row>
    <row r="49" spans="1:8" ht="18" customHeight="1" x14ac:dyDescent="0.25">
      <c r="A49" s="66"/>
      <c r="B49" s="72"/>
      <c r="C49" s="63" t="s">
        <v>68</v>
      </c>
      <c r="D49" s="63"/>
      <c r="E49" s="12"/>
      <c r="F49" s="73"/>
      <c r="G49" s="66"/>
      <c r="H49" s="66"/>
    </row>
    <row r="50" spans="1:8" ht="18" customHeight="1" x14ac:dyDescent="0.25">
      <c r="A50" s="66"/>
      <c r="B50" s="72"/>
      <c r="C50" s="63"/>
      <c r="D50" s="63" t="s">
        <v>69</v>
      </c>
      <c r="E50" s="12"/>
      <c r="F50" s="73"/>
      <c r="G50" s="66"/>
      <c r="H50" s="66"/>
    </row>
    <row r="51" spans="1:8" ht="18" customHeight="1" x14ac:dyDescent="0.25">
      <c r="A51" s="66"/>
      <c r="B51" s="72"/>
      <c r="C51" s="63"/>
      <c r="D51" s="63" t="s">
        <v>70</v>
      </c>
      <c r="E51" s="12"/>
      <c r="F51" s="73"/>
      <c r="G51" s="66"/>
      <c r="H51" s="66"/>
    </row>
    <row r="52" spans="1:8" ht="18" customHeight="1" x14ac:dyDescent="0.25">
      <c r="A52" s="66"/>
      <c r="B52" s="72"/>
      <c r="C52" s="63"/>
      <c r="D52" s="63" t="s">
        <v>71</v>
      </c>
      <c r="E52" s="12"/>
      <c r="F52" s="73"/>
      <c r="G52" s="66"/>
      <c r="H52" s="66"/>
    </row>
    <row r="53" spans="1:8" ht="18" customHeight="1" x14ac:dyDescent="0.25">
      <c r="A53" s="66"/>
      <c r="B53" s="72"/>
      <c r="C53" s="63"/>
      <c r="D53" s="63" t="s">
        <v>72</v>
      </c>
      <c r="E53" s="12"/>
      <c r="F53" s="73"/>
      <c r="G53" s="66"/>
      <c r="H53" s="66"/>
    </row>
    <row r="54" spans="1:8" ht="18" customHeight="1" x14ac:dyDescent="0.25">
      <c r="A54" s="66"/>
      <c r="B54" s="72"/>
      <c r="C54" s="63" t="s">
        <v>73</v>
      </c>
      <c r="D54" s="63"/>
      <c r="E54" s="12"/>
      <c r="F54" s="73"/>
      <c r="G54" s="66"/>
      <c r="H54" s="66"/>
    </row>
    <row r="55" spans="1:8" ht="18" customHeight="1" x14ac:dyDescent="0.25">
      <c r="A55" s="66"/>
      <c r="B55" s="72"/>
      <c r="C55" s="63"/>
      <c r="D55" s="63" t="s">
        <v>74</v>
      </c>
      <c r="E55" s="12"/>
      <c r="F55" s="73"/>
      <c r="G55" s="66"/>
      <c r="H55" s="66"/>
    </row>
    <row r="56" spans="1:8" ht="18" customHeight="1" x14ac:dyDescent="0.25">
      <c r="A56" s="66"/>
      <c r="B56" s="72"/>
      <c r="C56" s="63"/>
      <c r="D56" s="63" t="s">
        <v>75</v>
      </c>
      <c r="E56" s="12"/>
      <c r="F56" s="73"/>
      <c r="G56" s="66"/>
      <c r="H56" s="66"/>
    </row>
    <row r="57" spans="1:8" ht="18" customHeight="1" x14ac:dyDescent="0.25">
      <c r="A57" s="66"/>
      <c r="B57" s="72"/>
      <c r="C57" s="63"/>
      <c r="D57" s="63" t="s">
        <v>76</v>
      </c>
      <c r="E57" s="12"/>
      <c r="F57" s="73"/>
      <c r="G57" s="66"/>
      <c r="H57" s="66"/>
    </row>
    <row r="58" spans="1:8" ht="18" customHeight="1" x14ac:dyDescent="0.25">
      <c r="A58" s="66"/>
      <c r="B58" s="72"/>
      <c r="C58" s="63"/>
      <c r="D58" s="63" t="s">
        <v>77</v>
      </c>
      <c r="E58" s="12"/>
      <c r="F58" s="73"/>
      <c r="G58" s="66"/>
      <c r="H58" s="66"/>
    </row>
    <row r="59" spans="1:8" ht="18" customHeight="1" x14ac:dyDescent="0.25">
      <c r="A59" s="66"/>
      <c r="B59" s="72"/>
      <c r="C59" s="63" t="s">
        <v>78</v>
      </c>
      <c r="D59" s="63"/>
      <c r="E59" s="12"/>
      <c r="F59" s="73"/>
      <c r="G59" s="66"/>
      <c r="H59" s="66"/>
    </row>
    <row r="60" spans="1:8" ht="18" customHeight="1" x14ac:dyDescent="0.25">
      <c r="A60" s="66"/>
      <c r="B60" s="72"/>
      <c r="C60" s="63"/>
      <c r="D60" s="63" t="s">
        <v>79</v>
      </c>
      <c r="E60" s="12"/>
      <c r="F60" s="73"/>
      <c r="G60" s="66"/>
      <c r="H60" s="66"/>
    </row>
    <row r="61" spans="1:8" ht="18" customHeight="1" x14ac:dyDescent="0.25">
      <c r="A61" s="66"/>
      <c r="B61" s="72"/>
      <c r="C61" s="63"/>
      <c r="D61" s="63" t="s">
        <v>80</v>
      </c>
      <c r="E61" s="12"/>
      <c r="F61" s="73"/>
      <c r="G61" s="66"/>
      <c r="H61" s="66"/>
    </row>
    <row r="62" spans="1:8" ht="18" customHeight="1" x14ac:dyDescent="0.25">
      <c r="A62" s="66"/>
      <c r="B62" s="72"/>
      <c r="C62" s="63"/>
      <c r="D62" s="63" t="s">
        <v>81</v>
      </c>
      <c r="E62" s="12"/>
      <c r="F62" s="73"/>
      <c r="G62" s="66"/>
      <c r="H62" s="66"/>
    </row>
    <row r="63" spans="1:8" ht="18" customHeight="1" x14ac:dyDescent="0.25">
      <c r="A63" s="66"/>
      <c r="B63" s="72"/>
      <c r="C63" s="63"/>
      <c r="D63" s="63" t="s">
        <v>82</v>
      </c>
      <c r="E63" s="12"/>
      <c r="F63" s="73"/>
      <c r="G63" s="66"/>
      <c r="H63" s="66"/>
    </row>
    <row r="64" spans="1:8" ht="18" customHeight="1" x14ac:dyDescent="0.25">
      <c r="A64" s="66"/>
      <c r="B64" s="72"/>
      <c r="C64" s="63"/>
      <c r="D64" s="63" t="s">
        <v>83</v>
      </c>
      <c r="E64" s="12"/>
      <c r="F64" s="73"/>
      <c r="G64" s="66"/>
      <c r="H64" s="66"/>
    </row>
    <row r="65" spans="1:8" ht="18" customHeight="1" x14ac:dyDescent="0.25">
      <c r="A65" s="66"/>
      <c r="B65" s="72"/>
      <c r="C65" s="63"/>
      <c r="D65" s="63" t="s">
        <v>84</v>
      </c>
      <c r="E65" s="12"/>
      <c r="F65" s="73"/>
      <c r="G65" s="66"/>
      <c r="H65" s="66"/>
    </row>
    <row r="66" spans="1:8" ht="18" customHeight="1" x14ac:dyDescent="0.25">
      <c r="A66" s="66"/>
      <c r="B66" s="72"/>
      <c r="C66" s="63"/>
      <c r="D66" s="63" t="s">
        <v>85</v>
      </c>
      <c r="E66" s="12"/>
      <c r="F66" s="73"/>
      <c r="G66" s="66"/>
      <c r="H66" s="66"/>
    </row>
    <row r="67" spans="1:8" ht="18" customHeight="1" x14ac:dyDescent="0.25">
      <c r="A67" s="66"/>
      <c r="B67" s="72"/>
      <c r="C67" s="63" t="s">
        <v>86</v>
      </c>
      <c r="D67" s="63"/>
      <c r="E67" s="12"/>
      <c r="F67" s="73"/>
      <c r="G67" s="66"/>
      <c r="H67" s="66"/>
    </row>
    <row r="68" spans="1:8" ht="18" customHeight="1" x14ac:dyDescent="0.25">
      <c r="A68" s="66"/>
      <c r="B68" s="72"/>
      <c r="C68" s="63"/>
      <c r="D68" s="63" t="s">
        <v>87</v>
      </c>
      <c r="E68" s="12"/>
      <c r="F68" s="73"/>
      <c r="G68" s="66"/>
      <c r="H68" s="66"/>
    </row>
    <row r="69" spans="1:8" ht="18" customHeight="1" x14ac:dyDescent="0.25">
      <c r="A69" s="66"/>
      <c r="B69" s="72"/>
      <c r="C69" s="63"/>
      <c r="D69" s="63" t="s">
        <v>88</v>
      </c>
      <c r="E69" s="12"/>
      <c r="F69" s="73"/>
      <c r="G69" s="66"/>
      <c r="H69" s="66"/>
    </row>
    <row r="70" spans="1:8" ht="18" customHeight="1" x14ac:dyDescent="0.25">
      <c r="A70" s="66"/>
      <c r="B70" s="72"/>
      <c r="C70" s="63"/>
      <c r="D70" s="63" t="s">
        <v>89</v>
      </c>
      <c r="E70" s="12"/>
      <c r="F70" s="73"/>
      <c r="G70" s="66"/>
      <c r="H70" s="66"/>
    </row>
    <row r="71" spans="1:8" ht="18" customHeight="1" x14ac:dyDescent="0.25">
      <c r="A71" s="66"/>
      <c r="B71" s="72"/>
      <c r="C71" s="63"/>
      <c r="D71" s="63" t="s">
        <v>90</v>
      </c>
      <c r="E71" s="12"/>
      <c r="F71" s="73"/>
      <c r="G71" s="66"/>
      <c r="H71" s="66"/>
    </row>
    <row r="72" spans="1:8" ht="18" customHeight="1" x14ac:dyDescent="0.25">
      <c r="A72" s="66"/>
      <c r="B72" s="72"/>
      <c r="C72" s="63"/>
      <c r="D72" s="63" t="s">
        <v>91</v>
      </c>
      <c r="E72" s="12"/>
      <c r="F72" s="73"/>
      <c r="G72" s="66"/>
      <c r="H72" s="66"/>
    </row>
    <row r="73" spans="1:8" ht="18" customHeight="1" x14ac:dyDescent="0.25">
      <c r="A73" s="66"/>
      <c r="B73" s="72"/>
      <c r="C73" s="63"/>
      <c r="D73" s="63" t="s">
        <v>92</v>
      </c>
      <c r="E73" s="12"/>
      <c r="F73" s="73"/>
      <c r="G73" s="66"/>
      <c r="H73" s="66"/>
    </row>
    <row r="74" spans="1:8" ht="18" customHeight="1" x14ac:dyDescent="0.25">
      <c r="A74" s="66"/>
      <c r="B74" s="72"/>
      <c r="C74" s="63"/>
      <c r="D74" s="63" t="s">
        <v>93</v>
      </c>
      <c r="E74" s="12"/>
      <c r="F74" s="73"/>
      <c r="G74" s="66"/>
      <c r="H74" s="66"/>
    </row>
    <row r="75" spans="1:8" ht="18" customHeight="1" x14ac:dyDescent="0.25">
      <c r="A75" s="66"/>
      <c r="B75" s="72"/>
      <c r="C75" s="63"/>
      <c r="D75" s="63" t="s">
        <v>94</v>
      </c>
      <c r="E75" s="12"/>
      <c r="F75" s="73"/>
      <c r="G75" s="66"/>
      <c r="H75" s="66"/>
    </row>
    <row r="76" spans="1:8" ht="18" customHeight="1" x14ac:dyDescent="0.25">
      <c r="A76" s="66"/>
      <c r="B76" s="72"/>
      <c r="C76" s="63"/>
      <c r="D76" s="63" t="s">
        <v>95</v>
      </c>
      <c r="E76" s="12"/>
      <c r="F76" s="73"/>
      <c r="G76" s="66"/>
      <c r="H76" s="66"/>
    </row>
    <row r="77" spans="1:8" ht="18" customHeight="1" x14ac:dyDescent="0.25">
      <c r="A77" s="66"/>
      <c r="B77" s="72"/>
      <c r="C77" s="63"/>
      <c r="D77" s="63" t="s">
        <v>96</v>
      </c>
      <c r="E77" s="12"/>
      <c r="F77" s="73"/>
      <c r="G77" s="66"/>
      <c r="H77" s="66"/>
    </row>
    <row r="78" spans="1:8" ht="18" customHeight="1" x14ac:dyDescent="0.25">
      <c r="A78" s="66"/>
      <c r="B78" s="72"/>
      <c r="C78" s="63" t="s">
        <v>97</v>
      </c>
      <c r="D78" s="63"/>
      <c r="E78" s="12"/>
      <c r="F78" s="73"/>
      <c r="G78" s="66"/>
      <c r="H78" s="66"/>
    </row>
    <row r="79" spans="1:8" ht="18" customHeight="1" x14ac:dyDescent="0.25">
      <c r="A79" s="66"/>
      <c r="B79" s="72"/>
      <c r="C79" s="63"/>
      <c r="D79" s="63" t="s">
        <v>98</v>
      </c>
      <c r="E79" s="12" t="s">
        <v>38</v>
      </c>
      <c r="F79" s="73"/>
      <c r="G79" s="66"/>
      <c r="H79" s="66"/>
    </row>
    <row r="80" spans="1:8" x14ac:dyDescent="0.25">
      <c r="A80" s="66"/>
      <c r="B80" s="72"/>
      <c r="C80" s="63" t="s">
        <v>99</v>
      </c>
      <c r="D80" s="63"/>
      <c r="E80" s="12"/>
      <c r="F80" s="73"/>
      <c r="G80" s="66"/>
      <c r="H80" s="66"/>
    </row>
    <row r="81" spans="1:8" x14ac:dyDescent="0.25">
      <c r="A81" s="66"/>
      <c r="B81" s="72"/>
      <c r="C81" s="63"/>
      <c r="D81" s="63" t="s">
        <v>100</v>
      </c>
      <c r="E81" s="12"/>
      <c r="F81" s="73"/>
      <c r="G81" s="66"/>
      <c r="H81" s="66"/>
    </row>
    <row r="82" spans="1:8" x14ac:dyDescent="0.25">
      <c r="A82" s="66"/>
      <c r="B82" s="72"/>
      <c r="C82" s="63"/>
      <c r="D82" s="63" t="s">
        <v>101</v>
      </c>
      <c r="E82" s="12"/>
      <c r="F82" s="73"/>
      <c r="G82" s="66"/>
      <c r="H82" s="66"/>
    </row>
    <row r="83" spans="1:8" x14ac:dyDescent="0.25">
      <c r="A83" s="66"/>
      <c r="B83" s="72"/>
      <c r="C83" s="63"/>
      <c r="D83" s="63" t="s">
        <v>102</v>
      </c>
      <c r="E83" s="12"/>
      <c r="F83" s="73"/>
      <c r="G83" s="66"/>
      <c r="H83" s="66"/>
    </row>
    <row r="84" spans="1:8" x14ac:dyDescent="0.25">
      <c r="A84" s="66"/>
      <c r="B84" s="72"/>
      <c r="C84" s="63"/>
      <c r="D84" s="63" t="s">
        <v>103</v>
      </c>
      <c r="E84" s="12"/>
      <c r="F84" s="73"/>
      <c r="G84" s="66"/>
      <c r="H84" s="66"/>
    </row>
    <row r="85" spans="1:8" x14ac:dyDescent="0.25">
      <c r="A85" s="66"/>
      <c r="B85" s="72"/>
      <c r="C85" s="63"/>
      <c r="D85" s="63" t="s">
        <v>104</v>
      </c>
      <c r="E85" s="12"/>
      <c r="F85" s="73"/>
      <c r="G85" s="66"/>
      <c r="H85" s="66"/>
    </row>
    <row r="86" spans="1:8" x14ac:dyDescent="0.25">
      <c r="A86" s="66"/>
      <c r="B86" s="72"/>
      <c r="C86" s="63"/>
      <c r="D86" s="63" t="s">
        <v>105</v>
      </c>
      <c r="E86" s="12"/>
      <c r="F86" s="73"/>
      <c r="G86" s="66"/>
      <c r="H86" s="66"/>
    </row>
    <row r="87" spans="1:8" ht="15.75" thickBot="1" x14ac:dyDescent="0.3">
      <c r="A87" s="66"/>
      <c r="B87" s="74"/>
      <c r="C87" s="75"/>
      <c r="D87" s="75"/>
      <c r="E87" s="75"/>
      <c r="F87" s="76"/>
      <c r="G87" s="66"/>
      <c r="H87" s="66"/>
    </row>
  </sheetData>
  <mergeCells count="2">
    <mergeCell ref="C4:E4"/>
    <mergeCell ref="C3:E3"/>
  </mergeCells>
  <hyperlinks>
    <hyperlink ref="C8" location="'Summary'!A1" display="1. Summary" xr:uid="{58813375-A80F-425F-89C2-2868F20254E5}"/>
    <hyperlink ref="D9" location="'Summary'!$B$54:$S$56" display="Local Authority Staff" xr:uid="{FD1D3979-3CFF-4D18-B824-AC8685997A24}"/>
    <hyperlink ref="D10" location="'Summary'!$B$44:$Q$47" display="English Heritage funding" xr:uid="{CBEC2296-5784-48A3-9B65-75C46DCDECBA}"/>
    <hyperlink ref="D11" location="'Summary'!$B$33:$Q$39" display="Historic England funding" xr:uid="{778A4EE9-DF63-41BD-B51B-DDCC9CF3DF40}"/>
    <hyperlink ref="D12" location="'Summary'!$B$22:$H$28" display="NLHF investment by size" xr:uid="{E31E6324-98DA-4A4E-97A4-FFAA0317F427}"/>
    <hyperlink ref="D13" location="'Summary'!$B$12:$H$19" display="NLHF Investment by Type" xr:uid="{EB7774B6-51CA-46C3-8F40-A049F931798B}"/>
    <hyperlink ref="D14" location="'Summary'!$B$5:$J$9" display="NLHF Investment by Region" xr:uid="{1EE71250-F10F-4D63-9E8A-1EFD1AD522F5}"/>
    <hyperlink ref="C15" location="'HE Funding &amp; Resources'!A1" display="2. HE Funding &amp; Resources" xr:uid="{4820DB91-C914-433E-BBD6-0E5B48AB2729}"/>
    <hyperlink ref="D16" location="'HE Funding &amp; Resources'!$A$7:$AD$16" display="HE - Income and grant-in-aid" xr:uid="{D9E303AA-04E0-4347-92F3-5F083677E17D}"/>
    <hyperlink ref="D17" location="'HE Funding &amp; Resources'!$A$19:$AD$31" display="HE - Expenditure" xr:uid="{6CD83DEB-4643-4878-ABC6-9B4674A59A5B}"/>
    <hyperlink ref="C18" location="'HE Grant Spend (Regional)'!A1" display="3. HE Grant Spend (Regional)" xr:uid="{279AF639-4517-4072-A05C-DD7BC71C5759}"/>
    <hyperlink ref="D19" location="'HE Grant Spend (Regional)'!$A$9:$X$20" display="HE - Total value of grants" xr:uid="{6C3367E6-C686-4D8D-8457-B2A55B4E5F92}"/>
    <hyperlink ref="D20" location="'HE Grant Spend (Regional)'!$A$135:$I$146" display="HE - National grant spend by type and region" xr:uid="{8246AA21-E214-497C-9A9D-32728739DF21}"/>
    <hyperlink ref="D21" location="'HE Grant Spend (Regional)'!$B$23:$V$131" display="HE - Regional grant expenditure and offers" xr:uid="{3C292D68-7A44-4186-9914-6475E483ADBE}"/>
    <hyperlink ref="C22" location="'Funding &amp; Resources EH'!A1" display="4. Funding &amp; Resources EH" xr:uid="{5EC1A983-F4EA-4F2A-9F37-68B3BA5CC678}"/>
    <hyperlink ref="D23" location="'Funding &amp; Resources EH'!$A$7:$AD$15" display="EH - Income and grant-in-aid" xr:uid="{9B054E33-D51B-4A3D-BDBD-77EE61E7D9B2}"/>
    <hyperlink ref="D24" location="'Funding &amp; Resources EH'!$A$18:$AD$23" display="EH - Expenditure" xr:uid="{28E85B3C-8F32-4293-929D-31630E4C9DF0}"/>
    <hyperlink ref="C25" location="'Funding &amp; Resources NLHF'!A1" display="5. Funding &amp; Resources NLHF" xr:uid="{F683B568-D62E-4A4F-A08F-C5C7F670A24E}"/>
    <hyperlink ref="D26" location="'Funding &amp; Resources NLHF'!$A$19:$C$26" display="NLHF Headline Statistics" xr:uid="{409C6130-39B4-4C92-9CE7-E6D048CEC5FD}"/>
    <hyperlink ref="D27" location="'Funding &amp; Resources NLHF'!$A$30:$AA$32" display="Value of projects made by the NLHF" xr:uid="{3C8C79EB-FBAF-4C88-BF91-91890F70BC04}"/>
    <hyperlink ref="D28" location="'Funding &amp; Resources NLHF'!$A$40:$H$56" display="Value of NLHF Funding England 1994-95 to 2018-19" xr:uid="{5B0E40E5-E858-43EE-BE06-C6437EB2AB99}"/>
    <hyperlink ref="D29" location="'Funding &amp; Resources NLHF'!$A$61:$H$102" display="Value of NLHF Investment England by AWARD GRANT PROGRAMME" xr:uid="{CB10C0F8-DFB2-431A-9C7B-C3E12EE16389}"/>
    <hyperlink ref="D30" location="'Funding &amp; Resources NLHF'!$A$112:$AD$122" display="Value of NLHF projects made by area" xr:uid="{C223A557-8A41-40D1-956A-EC841C733DF3}"/>
    <hyperlink ref="D31" location="'Funding &amp; Resources NLHF'!$A$125:$I$129" display="Funded projects and applications by area" xr:uid="{E9FA6920-1104-4F44-9E95-9D3E226D7DAA}"/>
    <hyperlink ref="D32" location="'Funding &amp; Resources NLHF'!$B$135:$D$139" display="London and South - SUMMARY" xr:uid="{B917E8D3-E1B0-4A41-9523-6F1E4D938913}"/>
    <hyperlink ref="D33" location="'Funding &amp; Resources NLHF'!$A$145:$H$153" display="London and South - by area" xr:uid="{44D76C8F-C280-498C-B595-57FDFA4D414C}"/>
    <hyperlink ref="D34" location="'Funding &amp; Resources NLHF'!$A$156:$H$162" display="London and South - by grant band" xr:uid="{9354053D-D636-4914-9600-734B44BEE867}"/>
    <hyperlink ref="D35" location="'Funding &amp; Resources NLHF'!$A$164:$H$204" display="London and South - by programme" xr:uid="{133E5E73-1026-4E4B-A5A8-41375865AE28}"/>
    <hyperlink ref="D36" location="'Funding &amp; Resources NLHF'!$B$209:$D$213" display="Midlands and East - SUMMARY" xr:uid="{85E192D2-CA49-4AA2-8886-70483A19B77E}"/>
    <hyperlink ref="D37" location="'Funding &amp; Resources NLHF'!$A$219:$H$227" display="Midlands and East - by area" xr:uid="{AB0E1F7D-5762-4CD0-9AE4-F4D98204230F}"/>
    <hyperlink ref="D38" location="'Funding &amp; Resources NLHF'!$A$230:$H$236" display="Midlands and East - by grant band" xr:uid="{D134A161-BADB-41C8-AFA7-295D50259353}"/>
    <hyperlink ref="D39" location="'Funding &amp; Resources NLHF'!$A$238:$H$279" display="Midlands and East - by programme" xr:uid="{AD9E14E6-5A98-4501-91A7-B0A774BDEE1B}"/>
    <hyperlink ref="D40" location="'Funding &amp; Resources NLHF'!$B$287:$D$291" display="North - SUMMARY" xr:uid="{446C4A46-E227-4D04-8612-703266DC48FE}"/>
    <hyperlink ref="D41" location="'Funding &amp; Resources NLHF'!$A$297:$H$305" display="North - by area" xr:uid="{5AF65F5B-C9C1-49DC-A3D1-EB89A59C3270}"/>
    <hyperlink ref="D42" location="'Funding &amp; Resources NLHF'!$A$308:$H$314" display="North - by grant band" xr:uid="{952AA4D0-20A9-4393-A8D6-90E639DA66A7}"/>
    <hyperlink ref="D43" location="'Funding &amp; Resources NLHF'!$A$316:$H$357" display="North - by programme" xr:uid="{8045BCB4-AE87-4A26-919F-F05F986715D9}"/>
    <hyperlink ref="C44" location="'Public Sector Funding'!A1" display="6. Public Sector Funding" xr:uid="{C538AE45-2177-48D4-BE1B-525E5E68F336}"/>
    <hyperlink ref="D45" location="'Public Sector Funding'!$A$8:$T$12" display="Churches Conservation Trust" xr:uid="{9507AA4F-05F5-4B8E-90CC-FE956C9F6F66}"/>
    <hyperlink ref="D46" location="'Public Sector Funding'!$A$25:$T$29" display="Department for Digital Culture Media and Sport (DCMS)" xr:uid="{6A1B5542-B254-42A9-8ABD-90B0BA1C3A2C}"/>
    <hyperlink ref="D47" location="'Public Sector Funding'!$A$40:$T$44" display="Historic Royal Palaces" xr:uid="{681DCFE4-CC58-4D1C-A6C6-E7FFE6D3EE80}"/>
    <hyperlink ref="D48" location="'Public Sector Funding'!$A$51:$D$52" display="Rural Development Programme" xr:uid="{69343D50-9AB4-457E-A336-9EFF353FBF48}"/>
    <hyperlink ref="C49" location="'Funding Voluntary Sector'!A1" display="7. Funding Voluntary Sector" xr:uid="{85F6F63C-C393-448A-BA63-ACF550AFC5F6}"/>
    <hyperlink ref="D50" location="'Funding Voluntary Sector'!$A$8:$W$12" display="National Trust" xr:uid="{F39E8B64-52AA-49CD-B653-37C02351907A}"/>
    <hyperlink ref="D51" location="'Funding Voluntary Sector'!$A$19:$U$24" display="Church of England" xr:uid="{61C23D08-BF38-4CEE-A53E-5BF5EF587BD9}"/>
    <hyperlink ref="D52" location="'Funding Voluntary Sector'!$A$33:$K$37" display="National Churches Trust - Income and expenditure" xr:uid="{D7542D15-085B-448D-8ED4-0C7BB4EF2467}"/>
    <hyperlink ref="D53" location="'Funding Voluntary Sector'!$A$38:$K$40" display="National Churches Trust - Grant funding" xr:uid="{05E68906-334A-459C-B5C9-EC1941B83B24}"/>
    <hyperlink ref="C54" location="'Funding Private Sector'!A1" display="8. Funding Private Sector" xr:uid="{15F5E53C-6FED-4CBB-B2A0-295BAB95FC60}"/>
    <hyperlink ref="D55" location="'Funding Private Sector'!$A$6:$A$8" display="National Heritage Training Group" xr:uid="{A117000C-981C-4A28-93F0-9656747478B2}"/>
    <hyperlink ref="D56" location="'Funding Private Sector'!$A$10:$A$17" display="Historic Houses" xr:uid="{152AB13B-2052-407D-A74A-9A2A0E70B18C}"/>
    <hyperlink ref="D57" location="'Funding Private Sector'!$A$19:$A$20" display="The Country, Land and Business Association" xr:uid="{27E8BAD5-F103-4A65-AEDD-AC5AC34246B1}"/>
    <hyperlink ref="D58" location="'Funding Private Sector'!$A$22:$A$23" display="The Chartered Institute for Archaeologists" xr:uid="{A7AA164C-3C0A-4D68-8EDA-8E6B42C818F1}"/>
    <hyperlink ref="C59" location="'Natural Environment Funding'!A1" display="9. Natural Environment Funding" xr:uid="{4072836E-1FBB-41A1-8EFE-6296A50DE5F0}"/>
    <hyperlink ref="D60" location="'Natural Environment Funding'!$A$32:$F$46" display="Countryside Stewardship Agreements - 2019 total" xr:uid="{A30B2998-86E0-4D54-9442-0757354F36F9}"/>
    <hyperlink ref="D61" location="'Natural Environment Funding'!$A$51:$F$63" display="Countryside Stewardship Agreements - 2018 total" xr:uid="{5076B64B-3D04-449B-AFC4-07DF60D3CC54}"/>
    <hyperlink ref="D62" location="'Natural Environment Funding'!$A$71:$F$80" display="Countryside Stewardship Agreements - 2017 mid tier" xr:uid="{38DE0AEC-37C7-43BC-B731-5186C353BF0C}"/>
    <hyperlink ref="D63" location="'Natural Environment Funding'!$A$84:$F$93" display="Countryside Stewardship Agreements - 2017 higher tier" xr:uid="{DB2D5719-B517-4B9F-935F-23F420D6F6D8}"/>
    <hyperlink ref="D64" location="'Natural Environment Funding'!$A$96:$F$108" display="Countryside Stewardship Agreements - 2017 total" xr:uid="{E1EBF48D-44DF-4D3D-8171-EAF33A447A63}"/>
    <hyperlink ref="D65" location="'Natural Environment Funding'!$A$113:$F$125" display="Countryside Stewardship Agreements - 2016 total" xr:uid="{EB5949A6-587C-4860-AB4C-2F46E09EB556}"/>
    <hyperlink ref="D66" location="'Natural Environment Funding'!$A$10:$F$26" display="Countryside Stewardship Agreements - 2020 total" xr:uid="{31AD791D-C07D-431D-9F68-A22E25E2B4C1}"/>
    <hyperlink ref="C67" location="'Capacity - Employment'!A1" display="10. Capacity - Employment" xr:uid="{CDFE0034-3B7F-4438-95F6-603D323AAC97}"/>
    <hyperlink ref="D68" location="'Capacity - Employment'!$A$16:$P$26" display="HH - Permanent Staff" xr:uid="{1C7933C9-C00C-4124-87F7-1A3EFF188DBC}"/>
    <hyperlink ref="D69" location="'Capacity - Employment'!$A$27:$P$37" display="HH - Seasonal Staff" xr:uid="{6C5FCE4E-37A2-40A1-84B8-36E38F2310E0}"/>
    <hyperlink ref="D70" location="'Capacity - Employment'!$A$7:$S$8" display="Employment by historic sites and buildings" xr:uid="{B1D8A946-AA4E-4A09-8F4A-803BD3213253}"/>
    <hyperlink ref="D71" location="'Capacity - Employment'!$A$46:$T$56" display="Local Authorities - Staff working on conservation" xr:uid="{502D71BC-5281-4FED-BFDE-0B7E02280BAF}"/>
    <hyperlink ref="D72" location="'Capacity - Employment'!$A$60:$T$70" display="Local Authorities - Staff working on archaeology" xr:uid="{7ECDF503-A839-4FFE-835B-305C32596F1B}"/>
    <hyperlink ref="D73" location="'Capacity - Employment'!$A$74:$T$84" display="Local Authorities - Total historic environment staff" xr:uid="{92B35344-9478-479C-9A2B-351235235397}"/>
    <hyperlink ref="D74" location="'Capacity - Employment'!$A$95:$R$99" display="Archaeology - employment" xr:uid="{9A4087E3-8C4E-4D6A-A8A4-CFDA362EFBB0}"/>
    <hyperlink ref="D75" location="'Capacity - Employment'!$A$104:$P$119" display="Archaeology - Workforce profile" xr:uid="{27C811A1-ED5B-4D08-B8BC-69E2EA076E90}"/>
    <hyperlink ref="D76" location="'Capacity - Employment'!$A$124:$C$125" display="Heritage Craft Skills Employment" xr:uid="{7E51DAC3-7C39-4B4D-B24E-5819F2A960B8}"/>
    <hyperlink ref="D77" location="'Capacity - Employment'!$A$130:$C$136" display="Voluntary Heritage Sector Employment" xr:uid="{33CC3C67-5CA1-4336-A2B3-FA51FC5218F7}"/>
    <hyperlink ref="C78" location="'Capacity - Employment LAs'!A1" display="11. Capacity - Employment LAs" xr:uid="{206BAD88-24FA-43DA-8E1C-E805D85AC226}"/>
    <hyperlink ref="D79" location="'Capacity - Employment LAs'!$A$7:$F$371" display="Local Authorities - Historic environment staff by LA" xr:uid="{4C2CDB35-7C23-4838-8365-925CC1D3C02A}"/>
    <hyperlink ref="C80" location="'Skills - apprent. and training'!A1" display="12. Skills - apprent. and training" xr:uid="{0D56E934-DC60-4CD4-B627-0ADB6AC13E75}"/>
    <hyperlink ref="D81" location="'Skills - apprent. and training'!$A$7:$L$17" display="Total Level 2 and 3 learner starts" xr:uid="{C52A53D9-12A3-45F6-8146-C12689491488}"/>
    <hyperlink ref="D82" location="'Skills - apprent. and training'!$A$22:$P$24" display="HE - Training schemes in the heritage sector" xr:uid="{210354AB-F6B2-4998-AC3E-AE37BE718C26}"/>
    <hyperlink ref="D83" location="'Skills - apprent. and training'!$A$32:$L$41" display="HLF - Training bursary scheme" xr:uid="{BB4DEA87-DF37-45D3-94CD-0EAA982C677F}"/>
    <hyperlink ref="D84" location="'Skills - apprent. and training'!$A$51:$O$67" display="HLF - Skills 4 the Future programme grantees - 2010 awards" xr:uid="{39955A7D-DF5D-427B-8BC6-6FE57C6B043F}"/>
    <hyperlink ref="D85" location="'Skills - apprent. and training'!$A$71:$U$82" display="HLF - Skills 4 the Future programme grantees - 2013-14 awards" xr:uid="{31764DCD-C57F-4003-9048-A6617A367777}"/>
    <hyperlink ref="D86" location="'Skills - apprent. and training'!$A$86:$L$90" display="HLF - Skills 4 the Future programme grantees - 2018 awards" xr:uid="{48999E63-13F3-4B04-9FCA-83882487B08A}"/>
    <hyperlink ref="A1" location="'Contents'!B7" display="⇐ Return to contents" xr:uid="{B4D05859-E207-4EAD-AF97-7EFD230AB9E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182B-3A07-4C3E-B8C6-B78ED008CDD6}">
  <sheetPr codeName="Sheet5"/>
  <dimension ref="A1:T58"/>
  <sheetViews>
    <sheetView showGridLines="0" zoomScaleNormal="100" workbookViewId="0">
      <selection activeCell="B1" sqref="B1"/>
    </sheetView>
  </sheetViews>
  <sheetFormatPr defaultRowHeight="15" x14ac:dyDescent="0.25"/>
  <cols>
    <col min="2" max="2" width="31.42578125" customWidth="1"/>
    <col min="3" max="10" width="22.85546875" customWidth="1"/>
    <col min="11" max="19" width="16.7109375" customWidth="1"/>
    <col min="20" max="20" width="20.28515625" customWidth="1"/>
    <col min="21" max="21" width="13.140625" customWidth="1"/>
  </cols>
  <sheetData>
    <row r="1" spans="1:19" x14ac:dyDescent="0.25">
      <c r="A1" s="82" t="s">
        <v>21</v>
      </c>
      <c r="B1" s="66"/>
      <c r="C1" s="66"/>
      <c r="D1" s="66"/>
      <c r="E1" s="66"/>
      <c r="F1" s="66"/>
      <c r="G1" s="66"/>
      <c r="H1" s="66"/>
      <c r="I1" s="66"/>
      <c r="J1" s="66"/>
      <c r="K1" s="66"/>
      <c r="L1" s="66"/>
      <c r="M1" s="66"/>
      <c r="N1" s="66"/>
      <c r="O1" s="66"/>
      <c r="P1" s="66"/>
      <c r="Q1" s="66"/>
      <c r="R1" s="66"/>
      <c r="S1" s="66"/>
    </row>
    <row r="2" spans="1:19" s="21" customFormat="1" ht="31.5" x14ac:dyDescent="0.5">
      <c r="A2" s="51"/>
      <c r="B2" s="51" t="s">
        <v>106</v>
      </c>
      <c r="C2" s="51"/>
      <c r="D2" s="51"/>
      <c r="E2" s="51"/>
      <c r="F2" s="51"/>
      <c r="G2" s="51"/>
      <c r="H2" s="51"/>
      <c r="I2" s="51"/>
      <c r="J2" s="51"/>
      <c r="K2" s="51"/>
      <c r="L2" s="51"/>
      <c r="M2" s="51"/>
      <c r="N2" s="51"/>
      <c r="O2" s="51"/>
      <c r="P2" s="51"/>
      <c r="Q2" s="51"/>
      <c r="R2" s="51"/>
      <c r="S2" s="51"/>
    </row>
    <row r="3" spans="1:19" x14ac:dyDescent="0.25">
      <c r="A3" s="66"/>
      <c r="B3" s="66"/>
      <c r="C3" s="66"/>
      <c r="D3" s="66"/>
      <c r="E3" s="66"/>
      <c r="F3" s="66"/>
      <c r="G3" s="66"/>
      <c r="H3" s="66"/>
      <c r="I3" s="66"/>
      <c r="J3" s="66"/>
      <c r="K3" s="66"/>
      <c r="L3" s="66"/>
      <c r="M3" s="66"/>
      <c r="N3" s="66"/>
      <c r="O3" s="66"/>
      <c r="P3" s="66"/>
      <c r="Q3" s="66"/>
      <c r="R3" s="66"/>
      <c r="S3" s="66"/>
    </row>
    <row r="4" spans="1:19" s="25" customFormat="1" ht="27.75" x14ac:dyDescent="0.45">
      <c r="A4" s="77"/>
      <c r="B4" s="77" t="s">
        <v>107</v>
      </c>
      <c r="C4" s="77"/>
      <c r="D4" s="77"/>
      <c r="E4" s="77"/>
      <c r="F4" s="77"/>
      <c r="G4" s="77"/>
      <c r="H4" s="77"/>
      <c r="I4" s="77"/>
      <c r="J4" s="77"/>
      <c r="K4" s="77"/>
      <c r="L4" s="77"/>
      <c r="M4" s="77"/>
      <c r="N4" s="77"/>
      <c r="O4" s="77"/>
      <c r="P4" s="77"/>
      <c r="Q4" s="77"/>
      <c r="R4" s="77"/>
      <c r="S4" s="77"/>
    </row>
    <row r="5" spans="1:19" ht="18.75" x14ac:dyDescent="0.3">
      <c r="A5" s="66"/>
      <c r="B5" s="62" t="s">
        <v>108</v>
      </c>
      <c r="C5" s="66"/>
      <c r="D5" s="66"/>
      <c r="E5" s="66"/>
      <c r="F5" s="66"/>
      <c r="G5" s="66"/>
      <c r="H5" s="66"/>
      <c r="I5" s="66"/>
      <c r="J5" s="66"/>
      <c r="K5" s="66"/>
      <c r="L5" s="66"/>
      <c r="M5" s="66"/>
      <c r="N5" s="66"/>
      <c r="O5" s="66"/>
      <c r="P5" s="66"/>
      <c r="Q5" s="66"/>
      <c r="R5" s="66"/>
      <c r="S5" s="66"/>
    </row>
    <row r="6" spans="1:19" s="1" customFormat="1" ht="30" x14ac:dyDescent="0.25">
      <c r="A6" s="78"/>
      <c r="B6" s="78" t="s">
        <v>109</v>
      </c>
      <c r="C6" s="78" t="s">
        <v>110</v>
      </c>
      <c r="D6" s="78" t="s">
        <v>111</v>
      </c>
      <c r="E6" s="78" t="s">
        <v>112</v>
      </c>
      <c r="F6" s="78" t="s">
        <v>113</v>
      </c>
      <c r="G6" s="78" t="s">
        <v>114</v>
      </c>
      <c r="H6" s="78" t="s">
        <v>115</v>
      </c>
      <c r="I6" s="78" t="s">
        <v>116</v>
      </c>
      <c r="J6" s="78" t="s">
        <v>117</v>
      </c>
      <c r="K6" s="78"/>
      <c r="L6" s="78"/>
      <c r="M6" s="78"/>
      <c r="N6" s="78"/>
      <c r="O6" s="78"/>
      <c r="P6" s="78"/>
      <c r="Q6" s="78"/>
      <c r="R6" s="78"/>
      <c r="S6" s="78"/>
    </row>
    <row r="7" spans="1:19" x14ac:dyDescent="0.25">
      <c r="A7" s="66"/>
      <c r="B7" s="66" t="s">
        <v>118</v>
      </c>
      <c r="C7" s="278">
        <v>25228</v>
      </c>
      <c r="D7" s="408">
        <v>7744477503</v>
      </c>
      <c r="E7" s="278">
        <v>14144</v>
      </c>
      <c r="F7" s="325">
        <v>0.37313354086424311</v>
      </c>
      <c r="G7" s="408">
        <v>3149750384</v>
      </c>
      <c r="H7" s="325">
        <v>0.46886423933806676</v>
      </c>
      <c r="I7" s="408">
        <v>131.41</v>
      </c>
      <c r="J7" s="325">
        <v>0.56000000000000005</v>
      </c>
      <c r="K7" s="66"/>
      <c r="L7" s="66"/>
      <c r="M7" s="66"/>
      <c r="N7" s="66"/>
      <c r="O7" s="66"/>
      <c r="P7" s="66"/>
      <c r="Q7" s="66"/>
      <c r="R7" s="66"/>
      <c r="S7" s="66"/>
    </row>
    <row r="8" spans="1:19" x14ac:dyDescent="0.25">
      <c r="A8" s="66"/>
      <c r="B8" s="66" t="s">
        <v>119</v>
      </c>
      <c r="C8" s="278">
        <v>20936</v>
      </c>
      <c r="D8" s="408">
        <v>3926973887</v>
      </c>
      <c r="E8" s="278">
        <v>12365</v>
      </c>
      <c r="F8" s="325">
        <v>0.32620165672980533</v>
      </c>
      <c r="G8" s="408">
        <v>1685412041</v>
      </c>
      <c r="H8" s="325">
        <v>0.25088636819884697</v>
      </c>
      <c r="I8" s="408">
        <v>97.54</v>
      </c>
      <c r="J8" s="325">
        <v>0.59</v>
      </c>
      <c r="K8" s="66"/>
      <c r="L8" s="66"/>
      <c r="M8" s="66"/>
      <c r="N8" s="66"/>
      <c r="O8" s="66"/>
      <c r="P8" s="66"/>
      <c r="Q8" s="66"/>
      <c r="R8" s="66"/>
      <c r="S8" s="66"/>
    </row>
    <row r="9" spans="1:19" x14ac:dyDescent="0.25">
      <c r="A9" s="66"/>
      <c r="B9" s="66" t="s">
        <v>120</v>
      </c>
      <c r="C9" s="278">
        <v>19497</v>
      </c>
      <c r="D9" s="408">
        <v>4574801043</v>
      </c>
      <c r="E9" s="278">
        <v>11398</v>
      </c>
      <c r="F9" s="325">
        <v>0.3006911834538068</v>
      </c>
      <c r="G9" s="408">
        <v>1882667854.5</v>
      </c>
      <c r="H9" s="325">
        <v>0.28024939246308628</v>
      </c>
      <c r="I9" s="408">
        <v>119.84</v>
      </c>
      <c r="J9" s="325">
        <v>0.58460275939888184</v>
      </c>
      <c r="K9" s="66"/>
      <c r="L9" s="66"/>
      <c r="M9" s="66"/>
      <c r="N9" s="66"/>
      <c r="O9" s="66"/>
      <c r="P9" s="66"/>
      <c r="Q9" s="66"/>
      <c r="R9" s="66"/>
      <c r="S9" s="66"/>
    </row>
    <row r="10" spans="1:19" s="26" customFormat="1" x14ac:dyDescent="0.25">
      <c r="B10" s="26" t="s">
        <v>121</v>
      </c>
      <c r="C10" s="409">
        <v>65661</v>
      </c>
      <c r="D10" s="410">
        <v>16246252432</v>
      </c>
      <c r="E10" s="409">
        <v>37906</v>
      </c>
      <c r="F10" s="324">
        <v>1</v>
      </c>
      <c r="G10" s="410">
        <v>6717830279.5</v>
      </c>
      <c r="H10" s="324">
        <v>1</v>
      </c>
      <c r="I10" s="410">
        <v>117.98562572955396</v>
      </c>
      <c r="J10" s="324">
        <v>0.57999999999999996</v>
      </c>
    </row>
    <row r="11" spans="1:19" x14ac:dyDescent="0.25">
      <c r="A11" s="66"/>
      <c r="B11" s="66"/>
      <c r="C11" s="66"/>
      <c r="D11" s="66"/>
      <c r="E11" s="66"/>
      <c r="F11" s="66"/>
      <c r="G11" s="66"/>
      <c r="H11" s="66"/>
      <c r="I11" s="66"/>
      <c r="J11" s="66"/>
      <c r="K11" s="66"/>
      <c r="L11" s="66"/>
      <c r="M11" s="66"/>
      <c r="N11" s="66"/>
      <c r="O11" s="66"/>
      <c r="P11" s="66"/>
      <c r="Q11" s="66"/>
      <c r="R11" s="66"/>
      <c r="S11" s="66"/>
    </row>
    <row r="12" spans="1:19" s="20" customFormat="1" ht="18.75" x14ac:dyDescent="0.3">
      <c r="A12" s="62"/>
      <c r="B12" s="62" t="s">
        <v>108</v>
      </c>
      <c r="C12" s="62"/>
      <c r="D12" s="62"/>
      <c r="E12" s="62"/>
      <c r="F12" s="62"/>
      <c r="G12" s="62"/>
      <c r="H12" s="62"/>
      <c r="I12" s="62"/>
      <c r="J12" s="62"/>
      <c r="K12" s="62"/>
      <c r="L12" s="62"/>
      <c r="M12" s="62"/>
      <c r="N12" s="62"/>
      <c r="O12" s="62"/>
      <c r="P12" s="62"/>
      <c r="Q12" s="62"/>
      <c r="R12" s="62"/>
      <c r="S12" s="62"/>
    </row>
    <row r="13" spans="1:19" s="1" customFormat="1" ht="30" x14ac:dyDescent="0.25">
      <c r="A13" s="78"/>
      <c r="B13" s="78" t="s">
        <v>122</v>
      </c>
      <c r="C13" s="78" t="s">
        <v>123</v>
      </c>
      <c r="D13" s="78" t="s">
        <v>124</v>
      </c>
      <c r="E13" s="78" t="s">
        <v>112</v>
      </c>
      <c r="F13" s="78" t="s">
        <v>113</v>
      </c>
      <c r="G13" s="78" t="s">
        <v>125</v>
      </c>
      <c r="H13" s="78" t="s">
        <v>126</v>
      </c>
      <c r="I13" s="78"/>
      <c r="J13" s="78"/>
      <c r="K13" s="78"/>
      <c r="L13" s="78"/>
      <c r="M13" s="78"/>
      <c r="N13" s="78"/>
      <c r="O13" s="78"/>
      <c r="P13" s="78"/>
      <c r="Q13" s="78"/>
      <c r="R13" s="78"/>
      <c r="S13" s="78"/>
    </row>
    <row r="14" spans="1:19" x14ac:dyDescent="0.25">
      <c r="A14" s="66"/>
      <c r="B14" s="66" t="s">
        <v>127</v>
      </c>
      <c r="C14" s="408">
        <v>2348514266</v>
      </c>
      <c r="D14" s="325">
        <v>0.3495941648253128</v>
      </c>
      <c r="E14" s="278">
        <v>7337</v>
      </c>
      <c r="F14" s="325">
        <v>0.19355774811375509</v>
      </c>
      <c r="G14" s="278">
        <v>15972</v>
      </c>
      <c r="H14" s="325">
        <v>0.45936639118457301</v>
      </c>
      <c r="I14" s="66"/>
      <c r="J14" s="66"/>
      <c r="K14" s="66"/>
      <c r="L14" s="66"/>
      <c r="M14" s="66"/>
      <c r="N14" s="66"/>
      <c r="O14" s="66"/>
      <c r="P14" s="66"/>
      <c r="Q14" s="66"/>
      <c r="R14" s="66"/>
      <c r="S14" s="66"/>
    </row>
    <row r="15" spans="1:19" x14ac:dyDescent="0.25">
      <c r="A15" s="66"/>
      <c r="B15" s="66" t="s">
        <v>128</v>
      </c>
      <c r="C15" s="408">
        <v>426728528</v>
      </c>
      <c r="D15" s="325">
        <v>6.3521778646625907E-2</v>
      </c>
      <c r="E15" s="278">
        <v>21595</v>
      </c>
      <c r="F15" s="325">
        <v>0.56969872843349334</v>
      </c>
      <c r="G15" s="278">
        <v>33965</v>
      </c>
      <c r="H15" s="325">
        <v>0.63580156042985425</v>
      </c>
      <c r="I15" s="66"/>
      <c r="J15" s="66"/>
      <c r="K15" s="66"/>
      <c r="L15" s="66"/>
      <c r="M15" s="66"/>
      <c r="N15" s="66"/>
      <c r="O15" s="66"/>
      <c r="P15" s="66"/>
      <c r="Q15" s="66"/>
      <c r="R15" s="66"/>
      <c r="S15" s="66"/>
    </row>
    <row r="16" spans="1:19" x14ac:dyDescent="0.25">
      <c r="A16" s="66"/>
      <c r="B16" s="66" t="s">
        <v>129</v>
      </c>
      <c r="C16" s="408">
        <v>472310391.5</v>
      </c>
      <c r="D16" s="325">
        <v>7.030698482236046E-2</v>
      </c>
      <c r="E16" s="278">
        <v>996</v>
      </c>
      <c r="F16" s="325">
        <v>2.6275523663799927E-2</v>
      </c>
      <c r="G16" s="278">
        <v>1886</v>
      </c>
      <c r="H16" s="325">
        <v>0.52810180275715801</v>
      </c>
      <c r="I16" s="66"/>
      <c r="J16" s="66"/>
      <c r="K16" s="66"/>
      <c r="L16" s="66"/>
      <c r="M16" s="66"/>
      <c r="N16" s="66"/>
      <c r="O16" s="66"/>
      <c r="P16" s="66"/>
      <c r="Q16" s="66"/>
      <c r="R16" s="66"/>
      <c r="S16" s="66"/>
    </row>
    <row r="17" spans="1:19" x14ac:dyDescent="0.25">
      <c r="A17" s="66"/>
      <c r="B17" s="66" t="s">
        <v>130</v>
      </c>
      <c r="C17" s="408">
        <v>1488723104</v>
      </c>
      <c r="D17" s="325">
        <v>0.22160772780207896</v>
      </c>
      <c r="E17" s="278">
        <v>3230</v>
      </c>
      <c r="F17" s="325">
        <v>8.521078457236321E-2</v>
      </c>
      <c r="G17" s="278">
        <v>5535</v>
      </c>
      <c r="H17" s="325">
        <v>0.58355916892502258</v>
      </c>
      <c r="I17" s="66"/>
      <c r="J17" s="66"/>
      <c r="K17" s="66"/>
      <c r="L17" s="66"/>
      <c r="M17" s="66"/>
      <c r="N17" s="66"/>
      <c r="O17" s="66"/>
      <c r="P17" s="66"/>
      <c r="Q17" s="66"/>
      <c r="R17" s="66"/>
      <c r="S17" s="66"/>
    </row>
    <row r="18" spans="1:19" x14ac:dyDescent="0.25">
      <c r="A18" s="66"/>
      <c r="B18" s="66" t="s">
        <v>131</v>
      </c>
      <c r="C18" s="408">
        <v>1955435945</v>
      </c>
      <c r="D18" s="325">
        <v>0.29108147476829987</v>
      </c>
      <c r="E18" s="278">
        <v>4452</v>
      </c>
      <c r="F18" s="325">
        <v>0.11744842505144304</v>
      </c>
      <c r="G18" s="278">
        <v>7400</v>
      </c>
      <c r="H18" s="325">
        <v>0.60162162162162158</v>
      </c>
      <c r="I18" s="66"/>
      <c r="J18" s="66"/>
      <c r="K18" s="66"/>
      <c r="L18" s="66"/>
      <c r="M18" s="66"/>
      <c r="N18" s="66"/>
      <c r="O18" s="66"/>
      <c r="P18" s="66"/>
      <c r="Q18" s="66"/>
      <c r="R18" s="66"/>
      <c r="S18" s="66"/>
    </row>
    <row r="19" spans="1:19" x14ac:dyDescent="0.25">
      <c r="A19" s="66"/>
      <c r="B19" s="78" t="s">
        <v>132</v>
      </c>
      <c r="C19" s="408">
        <v>26118045</v>
      </c>
      <c r="D19" s="325">
        <v>3.8878691353220573E-3</v>
      </c>
      <c r="E19" s="278">
        <v>296</v>
      </c>
      <c r="F19" s="325">
        <v>7.8087901651453595E-3</v>
      </c>
      <c r="G19" s="278">
        <v>903</v>
      </c>
      <c r="H19" s="325">
        <v>0.32779623477297898</v>
      </c>
      <c r="I19" s="66"/>
      <c r="J19" s="66"/>
      <c r="K19" s="66"/>
      <c r="L19" s="66"/>
      <c r="M19" s="66"/>
      <c r="N19" s="66"/>
      <c r="O19" s="66"/>
      <c r="P19" s="66"/>
      <c r="Q19" s="66"/>
      <c r="R19" s="66"/>
      <c r="S19" s="66"/>
    </row>
    <row r="20" spans="1:19" s="26" customFormat="1" x14ac:dyDescent="0.25">
      <c r="B20" s="304" t="s">
        <v>121</v>
      </c>
      <c r="C20" s="410">
        <v>6717830279.5</v>
      </c>
      <c r="D20" s="324">
        <v>1</v>
      </c>
      <c r="E20" s="409">
        <v>37906</v>
      </c>
      <c r="F20" s="324">
        <v>1</v>
      </c>
      <c r="G20" s="409">
        <v>65661</v>
      </c>
      <c r="H20" s="324">
        <v>0.57729854860571728</v>
      </c>
    </row>
    <row r="21" spans="1:19" x14ac:dyDescent="0.25">
      <c r="A21" s="66"/>
      <c r="B21" s="66"/>
      <c r="C21" s="66"/>
      <c r="D21" s="66"/>
      <c r="E21" s="66"/>
      <c r="F21" s="66"/>
      <c r="G21" s="66"/>
      <c r="H21" s="66"/>
      <c r="I21" s="66"/>
      <c r="J21" s="66"/>
      <c r="K21" s="66"/>
      <c r="L21" s="66"/>
      <c r="M21" s="66"/>
      <c r="N21" s="66"/>
      <c r="O21" s="66"/>
      <c r="P21" s="66"/>
      <c r="Q21" s="66"/>
      <c r="R21" s="66"/>
      <c r="S21" s="66"/>
    </row>
    <row r="22" spans="1:19" s="20" customFormat="1" ht="18.75" x14ac:dyDescent="0.3">
      <c r="A22" s="62"/>
      <c r="B22" s="62" t="s">
        <v>108</v>
      </c>
      <c r="C22" s="62"/>
      <c r="D22" s="62"/>
      <c r="E22" s="62"/>
      <c r="F22" s="62"/>
      <c r="G22" s="62"/>
      <c r="H22" s="62"/>
      <c r="I22" s="62"/>
      <c r="J22" s="62"/>
      <c r="K22" s="62"/>
      <c r="L22" s="62"/>
      <c r="M22" s="62"/>
      <c r="N22" s="62"/>
      <c r="O22" s="62"/>
      <c r="P22" s="62"/>
      <c r="Q22" s="62"/>
      <c r="R22" s="62"/>
      <c r="S22" s="62"/>
    </row>
    <row r="23" spans="1:19" s="1" customFormat="1" ht="29.45" customHeight="1" x14ac:dyDescent="0.25">
      <c r="A23" s="78"/>
      <c r="B23" s="78" t="s">
        <v>133</v>
      </c>
      <c r="C23" s="78" t="s">
        <v>123</v>
      </c>
      <c r="D23" s="78" t="s">
        <v>134</v>
      </c>
      <c r="E23" s="78" t="s">
        <v>112</v>
      </c>
      <c r="F23" s="78" t="s">
        <v>135</v>
      </c>
      <c r="G23" s="78" t="s">
        <v>125</v>
      </c>
      <c r="H23" s="78" t="s">
        <v>136</v>
      </c>
      <c r="I23" s="78"/>
      <c r="J23" s="78"/>
      <c r="K23" s="78"/>
      <c r="L23" s="78"/>
      <c r="M23" s="78"/>
      <c r="N23" s="78"/>
      <c r="O23" s="78"/>
      <c r="P23" s="78"/>
      <c r="Q23" s="78"/>
      <c r="R23" s="78"/>
      <c r="S23" s="78"/>
    </row>
    <row r="24" spans="1:19" x14ac:dyDescent="0.25">
      <c r="A24" s="66"/>
      <c r="B24" s="66" t="s">
        <v>137</v>
      </c>
      <c r="C24" s="408">
        <v>464914770</v>
      </c>
      <c r="D24" s="325">
        <v>6.9206090457319958E-2</v>
      </c>
      <c r="E24" s="278">
        <v>28701</v>
      </c>
      <c r="F24" s="325">
        <v>0.75716245449269248</v>
      </c>
      <c r="G24" s="278">
        <v>45125</v>
      </c>
      <c r="H24" s="325">
        <v>0.63603324099722991</v>
      </c>
      <c r="I24" s="66"/>
      <c r="J24" s="66"/>
      <c r="K24" s="66"/>
      <c r="L24" s="66"/>
      <c r="M24" s="66"/>
      <c r="N24" s="66"/>
      <c r="O24" s="66"/>
      <c r="P24" s="66"/>
      <c r="Q24" s="66"/>
      <c r="R24" s="66"/>
      <c r="S24" s="66"/>
    </row>
    <row r="25" spans="1:19" x14ac:dyDescent="0.25">
      <c r="A25" s="66"/>
      <c r="B25" s="66" t="s">
        <v>138</v>
      </c>
      <c r="C25" s="408">
        <v>284152475</v>
      </c>
      <c r="D25" s="325">
        <v>4.2298251545162452E-2</v>
      </c>
      <c r="E25" s="278">
        <v>3521</v>
      </c>
      <c r="F25" s="325">
        <v>9.2887669498232475E-2</v>
      </c>
      <c r="G25" s="278">
        <v>7147</v>
      </c>
      <c r="H25" s="325">
        <v>0.49265426052889322</v>
      </c>
      <c r="I25" s="66"/>
      <c r="J25" s="66"/>
      <c r="K25" s="66"/>
      <c r="L25" s="66"/>
      <c r="M25" s="66"/>
      <c r="N25" s="66"/>
      <c r="O25" s="66"/>
      <c r="P25" s="66"/>
      <c r="Q25" s="66"/>
      <c r="R25" s="66"/>
      <c r="S25" s="66"/>
    </row>
    <row r="26" spans="1:19" x14ac:dyDescent="0.25">
      <c r="A26" s="66"/>
      <c r="B26" s="66" t="s">
        <v>139</v>
      </c>
      <c r="C26" s="408">
        <v>2631330307</v>
      </c>
      <c r="D26" s="325">
        <v>0.39169347803110127</v>
      </c>
      <c r="E26" s="278">
        <v>5033</v>
      </c>
      <c r="F26" s="325">
        <v>0.13277581385532633</v>
      </c>
      <c r="G26" s="278">
        <v>11692</v>
      </c>
      <c r="H26" s="325">
        <v>0.43046527540198426</v>
      </c>
      <c r="I26" s="66"/>
      <c r="J26" s="66"/>
      <c r="K26" s="66"/>
      <c r="L26" s="66"/>
      <c r="M26" s="66"/>
      <c r="N26" s="66"/>
      <c r="O26" s="66"/>
      <c r="P26" s="66"/>
      <c r="Q26" s="66"/>
      <c r="R26" s="66"/>
      <c r="S26" s="66"/>
    </row>
    <row r="27" spans="1:19" x14ac:dyDescent="0.25">
      <c r="A27" s="66"/>
      <c r="B27" s="66" t="s">
        <v>140</v>
      </c>
      <c r="C27" s="408">
        <v>1669908614</v>
      </c>
      <c r="D27" s="325">
        <v>0.24857856547758592</v>
      </c>
      <c r="E27" s="278">
        <v>492</v>
      </c>
      <c r="F27" s="325">
        <v>1.2979475544768639E-2</v>
      </c>
      <c r="G27" s="278">
        <v>1289</v>
      </c>
      <c r="H27" s="325">
        <v>0.38169123351435219</v>
      </c>
      <c r="I27" s="66"/>
      <c r="J27" s="66"/>
      <c r="K27" s="66"/>
      <c r="L27" s="66"/>
      <c r="M27" s="66"/>
      <c r="N27" s="66"/>
      <c r="O27" s="66"/>
      <c r="P27" s="66"/>
      <c r="Q27" s="66"/>
      <c r="R27" s="66"/>
      <c r="S27" s="66"/>
    </row>
    <row r="28" spans="1:19" x14ac:dyDescent="0.25">
      <c r="A28" s="66"/>
      <c r="B28" s="66" t="s">
        <v>141</v>
      </c>
      <c r="C28" s="408">
        <v>1667524113</v>
      </c>
      <c r="D28" s="325">
        <v>0.24822361441440163</v>
      </c>
      <c r="E28" s="278">
        <v>159</v>
      </c>
      <c r="F28" s="325">
        <v>4.1945866089801087E-3</v>
      </c>
      <c r="G28" s="278">
        <v>408</v>
      </c>
      <c r="H28" s="325">
        <v>0.38970588235294118</v>
      </c>
      <c r="I28" s="66"/>
      <c r="J28" s="66"/>
      <c r="K28" s="66"/>
      <c r="L28" s="66"/>
      <c r="M28" s="66"/>
      <c r="N28" s="66"/>
      <c r="O28" s="66"/>
      <c r="P28" s="66"/>
      <c r="Q28" s="66"/>
      <c r="R28" s="66"/>
      <c r="S28" s="66"/>
    </row>
    <row r="29" spans="1:19" s="26" customFormat="1" x14ac:dyDescent="0.25">
      <c r="B29" s="26" t="s">
        <v>121</v>
      </c>
      <c r="C29" s="410">
        <v>6717830279.5</v>
      </c>
      <c r="D29" s="324">
        <v>1</v>
      </c>
      <c r="E29" s="409">
        <v>37906</v>
      </c>
      <c r="F29" s="324">
        <v>1</v>
      </c>
      <c r="G29" s="409">
        <v>65661</v>
      </c>
      <c r="H29" s="324">
        <v>0.57729854860571728</v>
      </c>
    </row>
    <row r="30" spans="1:19" x14ac:dyDescent="0.25">
      <c r="A30" s="66"/>
      <c r="B30" s="66"/>
      <c r="C30" s="66"/>
      <c r="D30" s="66"/>
      <c r="E30" s="66"/>
      <c r="F30" s="66"/>
      <c r="G30" s="66"/>
      <c r="H30" s="66"/>
      <c r="I30" s="66"/>
      <c r="J30" s="66"/>
      <c r="K30" s="66"/>
      <c r="L30" s="66"/>
      <c r="M30" s="66"/>
      <c r="N30" s="66"/>
      <c r="O30" s="66"/>
      <c r="P30" s="66"/>
      <c r="Q30" s="66"/>
      <c r="R30" s="66"/>
      <c r="S30" s="66"/>
    </row>
    <row r="31" spans="1:19" s="45" customFormat="1" ht="4.9000000000000004" customHeight="1" x14ac:dyDescent="0.25">
      <c r="A31" s="81"/>
      <c r="B31" s="81"/>
      <c r="C31" s="81"/>
      <c r="D31" s="81"/>
      <c r="E31" s="81"/>
      <c r="F31" s="81"/>
      <c r="G31" s="81"/>
      <c r="H31" s="81"/>
      <c r="I31" s="81"/>
      <c r="J31" s="81"/>
      <c r="K31" s="81"/>
      <c r="L31" s="81"/>
      <c r="M31" s="81"/>
      <c r="N31" s="81"/>
      <c r="O31" s="81"/>
      <c r="P31" s="81"/>
      <c r="Q31" s="81"/>
      <c r="R31" s="81"/>
      <c r="S31" s="81"/>
    </row>
    <row r="32" spans="1:19" x14ac:dyDescent="0.25">
      <c r="A32" s="66"/>
      <c r="B32" s="66"/>
      <c r="C32" s="66"/>
      <c r="D32" s="66"/>
      <c r="E32" s="66"/>
      <c r="F32" s="66"/>
      <c r="G32" s="66"/>
      <c r="H32" s="66"/>
      <c r="I32" s="66"/>
      <c r="J32" s="66"/>
      <c r="K32" s="66"/>
      <c r="L32" s="66"/>
      <c r="M32" s="66"/>
      <c r="N32" s="66"/>
      <c r="O32" s="66"/>
      <c r="P32" s="66"/>
      <c r="Q32" s="66"/>
      <c r="R32" s="66"/>
      <c r="S32" s="66"/>
    </row>
    <row r="33" spans="1:20" s="20" customFormat="1" ht="27.75" x14ac:dyDescent="0.45">
      <c r="A33" s="62"/>
      <c r="B33" s="77" t="s">
        <v>29</v>
      </c>
      <c r="C33" s="62"/>
      <c r="D33" s="62"/>
      <c r="E33" s="62"/>
      <c r="F33" s="62"/>
      <c r="G33" s="62"/>
      <c r="H33" s="62"/>
      <c r="I33" s="62"/>
      <c r="J33" s="62"/>
      <c r="K33" s="62"/>
      <c r="L33" s="62"/>
      <c r="M33" s="62"/>
      <c r="N33" s="62"/>
      <c r="O33" s="62"/>
      <c r="P33" s="62"/>
      <c r="Q33" s="62"/>
      <c r="R33" s="62"/>
      <c r="S33" s="62"/>
    </row>
    <row r="34" spans="1:20" s="1" customFormat="1" x14ac:dyDescent="0.25">
      <c r="A34" s="78"/>
      <c r="B34" s="78" t="s">
        <v>142</v>
      </c>
      <c r="C34" s="78" t="s">
        <v>143</v>
      </c>
      <c r="D34" s="78" t="s">
        <v>144</v>
      </c>
      <c r="E34" s="78" t="s">
        <v>145</v>
      </c>
      <c r="F34" s="78" t="s">
        <v>146</v>
      </c>
      <c r="G34" s="78" t="s">
        <v>147</v>
      </c>
      <c r="H34" s="78" t="s">
        <v>148</v>
      </c>
      <c r="I34" s="78" t="s">
        <v>149</v>
      </c>
      <c r="J34" s="78" t="s">
        <v>150</v>
      </c>
      <c r="K34" s="78" t="s">
        <v>151</v>
      </c>
      <c r="L34" s="78" t="s">
        <v>152</v>
      </c>
      <c r="M34" s="78" t="s">
        <v>153</v>
      </c>
      <c r="N34" s="78" t="s">
        <v>154</v>
      </c>
      <c r="O34" s="78" t="s">
        <v>155</v>
      </c>
      <c r="P34" s="78" t="s">
        <v>156</v>
      </c>
      <c r="Q34" s="78" t="s">
        <v>157</v>
      </c>
      <c r="R34" s="1" t="s">
        <v>158</v>
      </c>
      <c r="S34" s="78"/>
      <c r="T34" s="78"/>
    </row>
    <row r="35" spans="1:20" s="26" customFormat="1" x14ac:dyDescent="0.25">
      <c r="B35" s="26" t="s">
        <v>159</v>
      </c>
      <c r="C35" s="26">
        <v>41.9</v>
      </c>
      <c r="D35" s="26">
        <v>48.6</v>
      </c>
      <c r="E35" s="26">
        <v>49.2</v>
      </c>
      <c r="F35" s="26">
        <v>48.1</v>
      </c>
      <c r="G35" s="26">
        <v>54.4</v>
      </c>
      <c r="H35" s="26">
        <v>54.8</v>
      </c>
      <c r="I35" s="26">
        <v>54.2</v>
      </c>
      <c r="J35" s="26">
        <v>57.1</v>
      </c>
      <c r="K35" s="26">
        <v>86.7</v>
      </c>
      <c r="L35" s="26">
        <v>74.5</v>
      </c>
      <c r="M35" s="26">
        <v>13.4</v>
      </c>
      <c r="N35" s="26">
        <v>13.7</v>
      </c>
      <c r="O35" s="26">
        <v>16.7</v>
      </c>
      <c r="P35" s="26">
        <v>13.8</v>
      </c>
      <c r="Q35" s="26">
        <v>15.8</v>
      </c>
      <c r="R35" s="26">
        <v>10.3</v>
      </c>
    </row>
    <row r="36" spans="1:20" x14ac:dyDescent="0.25">
      <c r="A36" s="66"/>
      <c r="B36" s="66" t="s">
        <v>160</v>
      </c>
      <c r="C36" s="66">
        <v>125</v>
      </c>
      <c r="D36" s="66">
        <v>134.5</v>
      </c>
      <c r="E36" s="66">
        <v>129.4</v>
      </c>
      <c r="F36" s="66">
        <v>132.69999999999999</v>
      </c>
      <c r="G36" s="66">
        <v>130.9</v>
      </c>
      <c r="H36" s="66">
        <v>129.9</v>
      </c>
      <c r="I36" s="66">
        <v>121.2</v>
      </c>
      <c r="J36" s="66">
        <v>101.44</v>
      </c>
      <c r="K36" s="66">
        <v>99.85</v>
      </c>
      <c r="L36" s="66">
        <v>181</v>
      </c>
      <c r="M36" s="66">
        <v>90.2</v>
      </c>
      <c r="N36" s="66">
        <v>87.8</v>
      </c>
      <c r="O36" s="66">
        <v>89.1</v>
      </c>
      <c r="P36" s="66">
        <v>91.3</v>
      </c>
      <c r="Q36" s="66">
        <v>88.5</v>
      </c>
      <c r="R36">
        <v>162.30000000000001</v>
      </c>
      <c r="S36" s="66"/>
      <c r="T36" s="66"/>
    </row>
    <row r="37" spans="1:20" s="26" customFormat="1" x14ac:dyDescent="0.25">
      <c r="B37" s="26" t="s">
        <v>161</v>
      </c>
      <c r="C37" s="26">
        <v>35.841999999999999</v>
      </c>
      <c r="D37" s="26">
        <v>34.136000000000003</v>
      </c>
      <c r="E37" s="26">
        <v>32.597999999999999</v>
      </c>
      <c r="F37" s="26">
        <v>29.3</v>
      </c>
      <c r="G37" s="26">
        <v>32.299999999999997</v>
      </c>
      <c r="H37" s="26">
        <v>34.799999999999997</v>
      </c>
      <c r="I37" s="26">
        <v>30.8</v>
      </c>
      <c r="J37" s="26">
        <v>19.600000000000001</v>
      </c>
      <c r="K37" s="26">
        <v>17.8</v>
      </c>
      <c r="L37" s="26">
        <v>19.399999999999999</v>
      </c>
      <c r="M37" s="26">
        <v>19.399999999999999</v>
      </c>
      <c r="N37" s="26">
        <v>19.899999999999999</v>
      </c>
      <c r="O37" s="26">
        <v>20.100000000000001</v>
      </c>
      <c r="P37" s="26">
        <v>20.399999999999999</v>
      </c>
      <c r="Q37" s="26">
        <v>23.5</v>
      </c>
      <c r="R37" s="26">
        <v>79.8</v>
      </c>
    </row>
    <row r="38" spans="1:20" x14ac:dyDescent="0.25">
      <c r="A38" s="66"/>
      <c r="B38" s="66" t="s">
        <v>162</v>
      </c>
      <c r="C38" s="66" t="s">
        <v>163</v>
      </c>
      <c r="D38" s="66" t="s">
        <v>163</v>
      </c>
      <c r="E38" s="66" t="s">
        <v>163</v>
      </c>
      <c r="F38" s="66" t="s">
        <v>163</v>
      </c>
      <c r="G38" s="66">
        <v>40.4</v>
      </c>
      <c r="H38" s="66">
        <v>36.799999999999997</v>
      </c>
      <c r="I38" s="66">
        <v>32.700000000000003</v>
      </c>
      <c r="J38" s="66">
        <v>32.67</v>
      </c>
      <c r="K38" s="66">
        <v>33.33</v>
      </c>
      <c r="L38" s="66">
        <v>32.799999999999997</v>
      </c>
      <c r="M38" s="66" t="s">
        <v>163</v>
      </c>
      <c r="N38" s="66" t="s">
        <v>163</v>
      </c>
      <c r="O38" s="66" t="s">
        <v>163</v>
      </c>
      <c r="P38" s="66" t="s">
        <v>163</v>
      </c>
      <c r="Q38" s="66" t="s">
        <v>163</v>
      </c>
      <c r="R38" t="s">
        <v>163</v>
      </c>
      <c r="S38" s="66"/>
      <c r="T38" s="66"/>
    </row>
    <row r="39" spans="1:20" x14ac:dyDescent="0.25">
      <c r="A39" s="66"/>
      <c r="B39" s="66" t="s">
        <v>164</v>
      </c>
      <c r="C39" s="66" t="s">
        <v>163</v>
      </c>
      <c r="D39" s="66" t="s">
        <v>163</v>
      </c>
      <c r="E39" s="66" t="s">
        <v>163</v>
      </c>
      <c r="F39" s="66" t="s">
        <v>163</v>
      </c>
      <c r="G39" s="66">
        <v>76.900000000000006</v>
      </c>
      <c r="H39" s="66">
        <v>73.900000000000006</v>
      </c>
      <c r="I39" s="66">
        <v>73</v>
      </c>
      <c r="J39" s="66">
        <v>74.2</v>
      </c>
      <c r="K39" s="66">
        <v>80.31</v>
      </c>
      <c r="L39" s="66">
        <v>83.1</v>
      </c>
      <c r="M39" s="66" t="s">
        <v>163</v>
      </c>
      <c r="N39" s="66" t="s">
        <v>163</v>
      </c>
      <c r="O39" s="66" t="s">
        <v>163</v>
      </c>
      <c r="P39" s="66" t="s">
        <v>163</v>
      </c>
      <c r="Q39" s="66" t="s">
        <v>163</v>
      </c>
      <c r="R39" t="s">
        <v>163</v>
      </c>
      <c r="S39" s="66"/>
      <c r="T39" s="66"/>
    </row>
    <row r="40" spans="1:20" x14ac:dyDescent="0.25">
      <c r="A40" s="66"/>
      <c r="B40" s="66" t="s">
        <v>165</v>
      </c>
      <c r="C40" s="66" t="s">
        <v>163</v>
      </c>
      <c r="D40" s="66" t="s">
        <v>163</v>
      </c>
      <c r="E40" s="66" t="s">
        <v>163</v>
      </c>
      <c r="F40" s="66" t="s">
        <v>163</v>
      </c>
      <c r="G40" s="66">
        <v>30.9</v>
      </c>
      <c r="H40" s="66">
        <v>30.5</v>
      </c>
      <c r="I40" s="66">
        <v>26.8</v>
      </c>
      <c r="J40" s="66">
        <v>26.4</v>
      </c>
      <c r="K40" s="66">
        <v>26.66</v>
      </c>
      <c r="L40" s="66">
        <v>23.9</v>
      </c>
      <c r="M40" s="66" t="s">
        <v>163</v>
      </c>
      <c r="N40" s="66" t="s">
        <v>163</v>
      </c>
      <c r="O40" s="66" t="s">
        <v>163</v>
      </c>
      <c r="P40" s="66" t="s">
        <v>163</v>
      </c>
      <c r="Q40" s="66" t="s">
        <v>163</v>
      </c>
      <c r="R40" t="s">
        <v>163</v>
      </c>
      <c r="S40" s="66"/>
      <c r="T40" s="66"/>
    </row>
    <row r="41" spans="1:20" x14ac:dyDescent="0.25">
      <c r="A41" s="66"/>
      <c r="B41" s="66" t="s">
        <v>166</v>
      </c>
      <c r="C41" s="66"/>
      <c r="D41" s="66"/>
      <c r="E41" s="66"/>
      <c r="F41" s="66"/>
      <c r="G41" s="66"/>
      <c r="H41" s="66"/>
      <c r="I41" s="66"/>
      <c r="J41" s="66"/>
      <c r="K41" s="66"/>
      <c r="L41" s="66"/>
      <c r="M41" s="66"/>
      <c r="N41" s="66"/>
      <c r="O41" s="66"/>
      <c r="P41" s="66"/>
      <c r="Q41" s="66"/>
      <c r="R41" s="66"/>
      <c r="S41" s="66"/>
    </row>
    <row r="42" spans="1:20" x14ac:dyDescent="0.25">
      <c r="A42" s="66"/>
      <c r="B42" s="66"/>
      <c r="C42" s="66"/>
      <c r="D42" s="66"/>
      <c r="E42" s="66"/>
      <c r="F42" s="66"/>
      <c r="G42" s="66"/>
      <c r="H42" s="66"/>
      <c r="I42" s="66"/>
      <c r="J42" s="66"/>
      <c r="K42" s="66"/>
      <c r="L42" s="66"/>
      <c r="M42" s="66"/>
      <c r="N42" s="66"/>
      <c r="O42" s="66"/>
      <c r="P42" s="66"/>
      <c r="Q42" s="66"/>
      <c r="R42" s="66"/>
      <c r="S42" s="66"/>
    </row>
    <row r="43" spans="1:20" x14ac:dyDescent="0.25">
      <c r="A43" s="66"/>
      <c r="B43" s="66"/>
      <c r="C43" s="66"/>
      <c r="D43" s="66"/>
      <c r="E43" s="66"/>
      <c r="F43" s="66"/>
      <c r="G43" s="66"/>
      <c r="H43" s="66"/>
      <c r="I43" s="66"/>
      <c r="J43" s="66"/>
      <c r="K43" s="66"/>
      <c r="L43" s="66"/>
      <c r="M43" s="66"/>
      <c r="N43" s="66"/>
      <c r="O43" s="66"/>
      <c r="P43" s="66"/>
      <c r="Q43" s="66"/>
      <c r="R43" s="66"/>
      <c r="S43" s="66"/>
    </row>
    <row r="44" spans="1:20" s="20" customFormat="1" ht="27.75" x14ac:dyDescent="0.45">
      <c r="A44" s="62"/>
      <c r="B44" s="77" t="s">
        <v>28</v>
      </c>
      <c r="C44" s="62"/>
      <c r="D44" s="62"/>
      <c r="E44" s="62"/>
      <c r="F44" s="62"/>
      <c r="G44" s="62"/>
      <c r="H44" s="62"/>
      <c r="I44" s="62"/>
      <c r="J44" s="62"/>
      <c r="K44" s="62"/>
      <c r="L44" s="62"/>
      <c r="M44" s="62"/>
      <c r="N44" s="62"/>
      <c r="O44" s="62"/>
      <c r="P44" s="62"/>
      <c r="Q44" s="62"/>
      <c r="R44" s="62"/>
      <c r="S44" s="62"/>
    </row>
    <row r="45" spans="1:20" s="1" customFormat="1" x14ac:dyDescent="0.25">
      <c r="A45" s="78"/>
      <c r="B45" s="78" t="s">
        <v>142</v>
      </c>
      <c r="C45" s="78" t="s">
        <v>143</v>
      </c>
      <c r="D45" s="78" t="s">
        <v>144</v>
      </c>
      <c r="E45" s="78" t="s">
        <v>145</v>
      </c>
      <c r="F45" s="78" t="s">
        <v>146</v>
      </c>
      <c r="G45" s="78" t="s">
        <v>147</v>
      </c>
      <c r="H45" s="78" t="s">
        <v>148</v>
      </c>
      <c r="I45" s="78" t="s">
        <v>149</v>
      </c>
      <c r="J45" s="78" t="s">
        <v>150</v>
      </c>
      <c r="K45" s="78" t="s">
        <v>151</v>
      </c>
      <c r="L45" s="78" t="s">
        <v>152</v>
      </c>
      <c r="M45" s="78" t="s">
        <v>153</v>
      </c>
      <c r="N45" s="78" t="s">
        <v>154</v>
      </c>
      <c r="O45" s="78" t="s">
        <v>155</v>
      </c>
      <c r="P45" s="78" t="s">
        <v>156</v>
      </c>
      <c r="Q45" s="78" t="s">
        <v>157</v>
      </c>
      <c r="R45" s="1" t="s">
        <v>158</v>
      </c>
      <c r="S45" s="78"/>
      <c r="T45" s="78"/>
    </row>
    <row r="46" spans="1:20" x14ac:dyDescent="0.25">
      <c r="A46" s="66"/>
      <c r="B46" s="66" t="s">
        <v>159</v>
      </c>
      <c r="C46" s="66">
        <v>41.9</v>
      </c>
      <c r="D46" s="66">
        <v>48.6</v>
      </c>
      <c r="E46" s="66">
        <v>49.2</v>
      </c>
      <c r="F46" s="66">
        <v>48.1</v>
      </c>
      <c r="G46" s="66">
        <v>54.4</v>
      </c>
      <c r="H46" s="66">
        <v>54.8</v>
      </c>
      <c r="I46" s="66">
        <v>54.2</v>
      </c>
      <c r="J46" s="66">
        <v>57.1</v>
      </c>
      <c r="K46" s="66">
        <v>86.7</v>
      </c>
      <c r="L46" s="66">
        <v>74.5</v>
      </c>
      <c r="M46" s="66">
        <v>88.9</v>
      </c>
      <c r="N46" s="66">
        <v>103</v>
      </c>
      <c r="O46" s="66">
        <v>116</v>
      </c>
      <c r="P46" s="66">
        <v>120.8</v>
      </c>
      <c r="Q46" s="66">
        <v>126.946</v>
      </c>
      <c r="R46">
        <v>99.766999999999996</v>
      </c>
      <c r="S46" s="66"/>
      <c r="T46" s="66"/>
    </row>
    <row r="47" spans="1:20" x14ac:dyDescent="0.25">
      <c r="A47" s="66"/>
      <c r="B47" s="66" t="s">
        <v>160</v>
      </c>
      <c r="C47" s="66">
        <v>125</v>
      </c>
      <c r="D47" s="66">
        <v>134.5</v>
      </c>
      <c r="E47" s="66">
        <v>129.4</v>
      </c>
      <c r="F47" s="66">
        <v>132.69999999999999</v>
      </c>
      <c r="G47" s="66">
        <v>130.9</v>
      </c>
      <c r="H47" s="66">
        <v>129.9</v>
      </c>
      <c r="I47" s="66">
        <v>121.2</v>
      </c>
      <c r="J47" s="66">
        <v>101.44</v>
      </c>
      <c r="K47" s="66">
        <v>99.85</v>
      </c>
      <c r="L47" s="66">
        <v>181.1</v>
      </c>
      <c r="M47" s="66" t="s">
        <v>167</v>
      </c>
      <c r="N47" s="66">
        <v>14.7</v>
      </c>
      <c r="O47" s="66">
        <v>14.7</v>
      </c>
      <c r="P47" s="66">
        <v>13.8</v>
      </c>
      <c r="Q47" s="66">
        <v>13.32</v>
      </c>
      <c r="R47">
        <v>11.021000000000001</v>
      </c>
      <c r="S47" s="66"/>
      <c r="T47" s="66"/>
    </row>
    <row r="48" spans="1:20" s="26" customFormat="1" x14ac:dyDescent="0.25">
      <c r="B48" s="26" t="s">
        <v>161</v>
      </c>
      <c r="C48" s="26">
        <v>35.841999999999999</v>
      </c>
      <c r="D48" s="26">
        <v>34.136000000000003</v>
      </c>
      <c r="E48" s="26">
        <v>32.597999999999999</v>
      </c>
      <c r="F48" s="26">
        <v>29.3</v>
      </c>
      <c r="G48" s="26">
        <v>32.299999999999997</v>
      </c>
      <c r="H48" s="26">
        <v>34.799999999999997</v>
      </c>
      <c r="I48" s="26">
        <v>30.8</v>
      </c>
      <c r="J48" s="26">
        <v>19.600000000000001</v>
      </c>
      <c r="K48" s="26">
        <v>17.8</v>
      </c>
      <c r="L48" s="26">
        <v>19.399999999999999</v>
      </c>
      <c r="M48" s="26">
        <v>17.8</v>
      </c>
      <c r="N48" s="26">
        <v>26.4</v>
      </c>
      <c r="O48" s="26">
        <v>21</v>
      </c>
      <c r="P48" s="26">
        <v>16.399999999999999</v>
      </c>
      <c r="Q48" s="26">
        <v>10.669</v>
      </c>
      <c r="R48" s="26">
        <v>9.9559999999999995</v>
      </c>
    </row>
    <row r="49" spans="1:19" x14ac:dyDescent="0.25">
      <c r="A49" s="66"/>
      <c r="B49" s="66" t="s">
        <v>168</v>
      </c>
      <c r="C49" s="66"/>
      <c r="D49" s="66"/>
      <c r="E49" s="66"/>
      <c r="F49" s="66"/>
      <c r="G49" s="66"/>
      <c r="H49" s="66"/>
      <c r="I49" s="66"/>
      <c r="J49" s="66"/>
      <c r="K49" s="66"/>
      <c r="L49" s="66"/>
      <c r="M49" s="66"/>
      <c r="N49" s="66"/>
      <c r="O49" s="66"/>
      <c r="P49" s="66"/>
      <c r="Q49" s="66"/>
      <c r="R49" s="66"/>
      <c r="S49" s="66"/>
    </row>
    <row r="50" spans="1:19" x14ac:dyDescent="0.25">
      <c r="A50" s="66"/>
      <c r="B50" s="66" t="s">
        <v>169</v>
      </c>
      <c r="C50" s="66"/>
      <c r="D50" s="66"/>
      <c r="E50" s="66"/>
      <c r="F50" s="66"/>
      <c r="G50" s="66"/>
      <c r="H50" s="66"/>
      <c r="I50" s="66"/>
      <c r="J50" s="66"/>
      <c r="K50" s="66"/>
      <c r="L50" s="66"/>
      <c r="M50" s="66"/>
      <c r="N50" s="66"/>
      <c r="O50" s="66"/>
      <c r="P50" s="66"/>
      <c r="Q50" s="66"/>
      <c r="R50" s="66"/>
      <c r="S50" s="66"/>
    </row>
    <row r="51" spans="1:19" x14ac:dyDescent="0.25">
      <c r="A51" s="66"/>
      <c r="B51" s="66"/>
      <c r="C51" s="66"/>
      <c r="D51" s="66"/>
      <c r="E51" s="66"/>
      <c r="F51" s="66"/>
      <c r="G51" s="66"/>
      <c r="H51" s="66"/>
      <c r="I51" s="66"/>
      <c r="J51" s="66"/>
      <c r="K51" s="66"/>
      <c r="L51" s="66"/>
      <c r="M51" s="66"/>
      <c r="N51" s="66"/>
      <c r="O51" s="66"/>
      <c r="P51" s="66"/>
      <c r="Q51" s="66"/>
      <c r="R51" s="66"/>
      <c r="S51" s="66"/>
    </row>
    <row r="52" spans="1:19" s="45" customFormat="1" ht="4.9000000000000004" customHeight="1" x14ac:dyDescent="0.25">
      <c r="A52" s="81"/>
      <c r="B52" s="81"/>
      <c r="C52" s="81"/>
      <c r="D52" s="81"/>
      <c r="E52" s="81"/>
      <c r="F52" s="81"/>
      <c r="G52" s="81"/>
      <c r="H52" s="81"/>
      <c r="I52" s="81"/>
      <c r="J52" s="81"/>
      <c r="K52" s="81"/>
      <c r="L52" s="81"/>
      <c r="M52" s="81"/>
      <c r="N52" s="81"/>
      <c r="O52" s="81"/>
      <c r="P52" s="81"/>
      <c r="Q52" s="81"/>
      <c r="R52" s="81"/>
      <c r="S52" s="81"/>
    </row>
    <row r="53" spans="1:19" x14ac:dyDescent="0.25">
      <c r="A53" s="66"/>
      <c r="B53" s="66"/>
      <c r="C53" s="66"/>
      <c r="D53" s="66"/>
      <c r="E53" s="66"/>
      <c r="F53" s="66"/>
      <c r="G53" s="66"/>
      <c r="H53" s="66"/>
      <c r="I53" s="66"/>
      <c r="J53" s="66"/>
      <c r="K53" s="66"/>
      <c r="L53" s="66"/>
      <c r="M53" s="66"/>
      <c r="N53" s="66"/>
      <c r="O53" s="66"/>
      <c r="P53" s="66"/>
      <c r="Q53" s="66"/>
      <c r="R53" s="66"/>
      <c r="S53" s="66"/>
    </row>
    <row r="54" spans="1:19" s="20" customFormat="1" ht="27.75" x14ac:dyDescent="0.45">
      <c r="A54" s="62"/>
      <c r="B54" s="77" t="s">
        <v>27</v>
      </c>
      <c r="C54" s="62"/>
      <c r="D54" s="62"/>
      <c r="E54" s="62"/>
      <c r="F54" s="62"/>
      <c r="G54" s="62"/>
      <c r="H54" s="62"/>
      <c r="I54" s="62"/>
      <c r="J54" s="62"/>
      <c r="K54" s="62"/>
      <c r="L54" s="62"/>
      <c r="M54" s="62"/>
      <c r="N54" s="62"/>
      <c r="O54" s="62"/>
      <c r="P54" s="62"/>
      <c r="Q54" s="62"/>
      <c r="R54" s="62"/>
      <c r="S54" s="62"/>
    </row>
    <row r="55" spans="1:19" s="1" customFormat="1" ht="30" x14ac:dyDescent="0.25">
      <c r="A55" s="78"/>
      <c r="B55" s="78" t="s">
        <v>170</v>
      </c>
      <c r="C55" s="172" t="s">
        <v>171</v>
      </c>
      <c r="D55" s="172" t="s">
        <v>172</v>
      </c>
      <c r="E55" s="172" t="s">
        <v>173</v>
      </c>
      <c r="F55" s="172" t="s">
        <v>174</v>
      </c>
      <c r="G55" s="172" t="s">
        <v>175</v>
      </c>
      <c r="H55" s="172" t="s">
        <v>176</v>
      </c>
      <c r="I55" s="172" t="s">
        <v>177</v>
      </c>
      <c r="J55" s="172" t="s">
        <v>178</v>
      </c>
      <c r="K55" s="172" t="s">
        <v>179</v>
      </c>
      <c r="L55" s="172" t="s">
        <v>180</v>
      </c>
      <c r="M55" s="172" t="s">
        <v>181</v>
      </c>
      <c r="N55" s="172" t="s">
        <v>182</v>
      </c>
      <c r="O55" s="172" t="s">
        <v>183</v>
      </c>
      <c r="P55" s="172" t="s">
        <v>184</v>
      </c>
      <c r="Q55" s="172" t="s">
        <v>185</v>
      </c>
      <c r="R55" s="172" t="s">
        <v>186</v>
      </c>
      <c r="S55" s="172" t="s">
        <v>187</v>
      </c>
    </row>
    <row r="56" spans="1:19" x14ac:dyDescent="0.25">
      <c r="A56" s="66"/>
      <c r="B56" s="66" t="s">
        <v>188</v>
      </c>
      <c r="C56" s="66">
        <v>816.77</v>
      </c>
      <c r="D56" s="66"/>
      <c r="E56" s="66">
        <v>756.34</v>
      </c>
      <c r="F56" s="66"/>
      <c r="G56" s="66">
        <v>701.2</v>
      </c>
      <c r="H56" s="66">
        <v>606.46</v>
      </c>
      <c r="I56" s="66">
        <v>567.64</v>
      </c>
      <c r="J56" s="66">
        <v>547.70000000000005</v>
      </c>
      <c r="K56" s="66">
        <v>534.6</v>
      </c>
      <c r="L56" s="66">
        <v>527.37</v>
      </c>
      <c r="M56" s="66">
        <v>524.6</v>
      </c>
      <c r="N56" s="66">
        <v>517.70000000000005</v>
      </c>
      <c r="O56" s="66">
        <v>533</v>
      </c>
      <c r="P56" s="66"/>
      <c r="Q56" s="66">
        <v>461.87</v>
      </c>
      <c r="R56" s="347">
        <f>(Local_Authority_Staff[[#This Row],[2020]]-Local_Authority_Staff[[#This Row],[2006]])/Local_Authority_Staff[[#This Row],[2006]]</f>
        <v>-0.43451644893911379</v>
      </c>
      <c r="S56" s="339" t="s">
        <v>163</v>
      </c>
    </row>
    <row r="57" spans="1:19" x14ac:dyDescent="0.25">
      <c r="A57" s="66"/>
      <c r="B57" s="66" t="s">
        <v>189</v>
      </c>
      <c r="C57" s="66">
        <v>407.15</v>
      </c>
      <c r="D57" s="66"/>
      <c r="E57" s="66">
        <v>401.14</v>
      </c>
      <c r="F57" s="66"/>
      <c r="G57" s="66">
        <v>385.25</v>
      </c>
      <c r="H57" s="66">
        <v>351.05</v>
      </c>
      <c r="I57" s="66">
        <v>341.8</v>
      </c>
      <c r="J57" s="66">
        <v>332.01</v>
      </c>
      <c r="K57" s="66">
        <v>300.5</v>
      </c>
      <c r="L57" s="66">
        <v>318.18</v>
      </c>
      <c r="M57" s="66">
        <v>271.7</v>
      </c>
      <c r="N57" s="66">
        <v>262.8</v>
      </c>
      <c r="O57" s="66">
        <v>265</v>
      </c>
      <c r="P57" s="66"/>
      <c r="Q57" s="66">
        <v>272.60000000000002</v>
      </c>
      <c r="R57" s="347">
        <f>(Local_Authority_Staff[[#This Row],[2020]]-Local_Authority_Staff[[#This Row],[2006]])/Local_Authority_Staff[[#This Row],[2006]]</f>
        <v>-0.33046788652830644</v>
      </c>
      <c r="S57" s="339" t="s">
        <v>163</v>
      </c>
    </row>
    <row r="58" spans="1:19" x14ac:dyDescent="0.25">
      <c r="A58" s="66"/>
      <c r="B58" s="66"/>
      <c r="C58" s="66"/>
      <c r="D58" s="66"/>
      <c r="E58" s="66"/>
      <c r="F58" s="66"/>
      <c r="G58" s="66"/>
      <c r="H58" s="66"/>
      <c r="I58" s="66"/>
      <c r="J58" s="66"/>
      <c r="K58" s="66"/>
      <c r="L58" s="66"/>
      <c r="M58" s="66"/>
      <c r="N58" s="66"/>
      <c r="O58" s="66"/>
      <c r="P58" s="66"/>
      <c r="Q58" s="66"/>
      <c r="R58" s="66"/>
      <c r="S58" s="66"/>
    </row>
  </sheetData>
  <phoneticPr fontId="18" type="noConversion"/>
  <hyperlinks>
    <hyperlink ref="A1" location="'Contents'!B7" display="⇐ Return to contents" xr:uid="{F8CCC9DC-4797-4AB6-8B6C-5F8894930014}"/>
  </hyperlinks>
  <pageMargins left="0.7" right="0.7" top="0.75" bottom="0.75" header="0.3" footer="0.3"/>
  <pageSetup paperSize="9" orientation="portrait"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CDB5-1AD6-4BB0-8C3A-D8EF8C62685E}">
  <sheetPr codeName="Sheet1"/>
  <dimension ref="A1:AG37"/>
  <sheetViews>
    <sheetView showGridLines="0" zoomScaleNormal="100" workbookViewId="0">
      <selection activeCell="B1" sqref="B1"/>
    </sheetView>
  </sheetViews>
  <sheetFormatPr defaultColWidth="8.85546875" defaultRowHeight="15" x14ac:dyDescent="0.25"/>
  <cols>
    <col min="1" max="1" width="11" customWidth="1"/>
    <col min="2" max="2" width="73.140625" customWidth="1"/>
    <col min="3" max="27" width="13" customWidth="1"/>
    <col min="28" max="29" width="13" style="181" customWidth="1"/>
    <col min="30" max="31" width="20" customWidth="1"/>
  </cols>
  <sheetData>
    <row r="1" spans="1:31" x14ac:dyDescent="0.25">
      <c r="A1" s="82" t="s">
        <v>21</v>
      </c>
      <c r="B1" s="66"/>
      <c r="C1" s="66"/>
      <c r="D1" s="66"/>
      <c r="E1" s="66"/>
      <c r="F1" s="66"/>
      <c r="G1" s="66"/>
      <c r="H1" s="66"/>
      <c r="I1" s="66"/>
      <c r="J1" s="66"/>
      <c r="K1" s="66"/>
      <c r="L1" s="66"/>
      <c r="M1" s="66"/>
      <c r="N1" s="66"/>
      <c r="O1" s="66"/>
      <c r="P1" s="66"/>
      <c r="Q1" s="66"/>
      <c r="R1" s="66"/>
      <c r="S1" s="66"/>
      <c r="T1" s="66"/>
      <c r="U1" s="66"/>
      <c r="V1" s="66"/>
      <c r="W1" s="66"/>
      <c r="X1" s="66"/>
      <c r="Y1" s="66"/>
      <c r="Z1" s="66"/>
      <c r="AA1" s="66"/>
      <c r="AB1" s="177"/>
      <c r="AC1" s="177"/>
      <c r="AD1" s="66"/>
    </row>
    <row r="2" spans="1:3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177"/>
      <c r="AC2" s="177"/>
      <c r="AD2" s="66"/>
    </row>
    <row r="3" spans="1:31" s="21" customFormat="1" ht="31.5" x14ac:dyDescent="0.5">
      <c r="A3" s="51" t="s">
        <v>190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1:31" ht="30.6" customHeight="1" x14ac:dyDescent="0.25">
      <c r="A4" s="414" t="s">
        <v>191</v>
      </c>
      <c r="B4" s="414"/>
      <c r="C4" s="414"/>
      <c r="D4" s="414"/>
      <c r="E4" s="414"/>
      <c r="F4" s="414"/>
      <c r="G4" s="66"/>
      <c r="H4" s="66"/>
      <c r="I4" s="66"/>
      <c r="J4" s="66"/>
      <c r="K4" s="66"/>
      <c r="L4" s="66"/>
      <c r="M4" s="66"/>
      <c r="N4" s="66"/>
      <c r="O4" s="66"/>
      <c r="P4" s="66"/>
      <c r="Q4" s="66"/>
      <c r="R4" s="66"/>
      <c r="S4" s="66"/>
      <c r="T4" s="66"/>
      <c r="U4" s="66"/>
      <c r="V4" s="66"/>
      <c r="W4" s="66"/>
      <c r="X4" s="66"/>
      <c r="Y4" s="66"/>
      <c r="Z4" s="66"/>
      <c r="AA4" s="66"/>
      <c r="AB4" s="177"/>
      <c r="AC4" s="177"/>
      <c r="AD4" s="66"/>
    </row>
    <row r="5" spans="1:31" x14ac:dyDescent="0.2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177"/>
      <c r="AC5" s="177"/>
      <c r="AD5" s="66"/>
    </row>
    <row r="6" spans="1:31" s="20" customFormat="1" ht="18.75" x14ac:dyDescent="0.3">
      <c r="A6" s="62" t="s">
        <v>192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1" s="1" customFormat="1" ht="30" x14ac:dyDescent="0.25">
      <c r="A7" s="78" t="s">
        <v>193</v>
      </c>
      <c r="B7" s="78" t="s">
        <v>194</v>
      </c>
      <c r="C7" s="78" t="s">
        <v>195</v>
      </c>
      <c r="D7" s="78" t="s">
        <v>196</v>
      </c>
      <c r="E7" s="78" t="s">
        <v>197</v>
      </c>
      <c r="F7" s="78" t="s">
        <v>198</v>
      </c>
      <c r="G7" s="78" t="s">
        <v>199</v>
      </c>
      <c r="H7" s="78" t="s">
        <v>200</v>
      </c>
      <c r="I7" s="78" t="s">
        <v>201</v>
      </c>
      <c r="J7" s="78" t="s">
        <v>202</v>
      </c>
      <c r="K7" s="78" t="s">
        <v>203</v>
      </c>
      <c r="L7" s="78" t="s">
        <v>204</v>
      </c>
      <c r="M7" s="78" t="s">
        <v>205</v>
      </c>
      <c r="N7" s="78" t="s">
        <v>143</v>
      </c>
      <c r="O7" s="78" t="s">
        <v>144</v>
      </c>
      <c r="P7" s="78" t="s">
        <v>145</v>
      </c>
      <c r="Q7" s="78" t="s">
        <v>146</v>
      </c>
      <c r="R7" s="78" t="s">
        <v>147</v>
      </c>
      <c r="S7" s="78" t="s">
        <v>148</v>
      </c>
      <c r="T7" s="78" t="s">
        <v>149</v>
      </c>
      <c r="U7" s="78" t="s">
        <v>150</v>
      </c>
      <c r="V7" s="78" t="s">
        <v>151</v>
      </c>
      <c r="W7" s="78" t="s">
        <v>152</v>
      </c>
      <c r="X7" s="78" t="s">
        <v>206</v>
      </c>
      <c r="Y7" s="78" t="s">
        <v>154</v>
      </c>
      <c r="Z7" s="78" t="s">
        <v>155</v>
      </c>
      <c r="AA7" s="78" t="s">
        <v>156</v>
      </c>
      <c r="AB7" s="78" t="s">
        <v>157</v>
      </c>
      <c r="AC7" s="1" t="s">
        <v>207</v>
      </c>
      <c r="AD7" s="78" t="s">
        <v>208</v>
      </c>
      <c r="AE7" s="78" t="s">
        <v>209</v>
      </c>
    </row>
    <row r="8" spans="1:31" s="4" customFormat="1" x14ac:dyDescent="0.25">
      <c r="A8" s="4" t="s">
        <v>210</v>
      </c>
      <c r="C8" s="178" t="s">
        <v>163</v>
      </c>
      <c r="D8" s="178" t="s">
        <v>163</v>
      </c>
      <c r="E8" s="178" t="s">
        <v>163</v>
      </c>
      <c r="F8" s="178" t="s">
        <v>163</v>
      </c>
      <c r="G8" s="178" t="s">
        <v>163</v>
      </c>
      <c r="H8" s="178" t="s">
        <v>163</v>
      </c>
      <c r="I8" s="178" t="s">
        <v>163</v>
      </c>
      <c r="J8" s="178" t="s">
        <v>163</v>
      </c>
      <c r="K8" s="178">
        <v>38.4</v>
      </c>
      <c r="L8" s="178">
        <v>38.5</v>
      </c>
      <c r="M8" s="178">
        <v>42.5</v>
      </c>
      <c r="N8" s="178">
        <v>41.9</v>
      </c>
      <c r="O8" s="178">
        <v>48.6</v>
      </c>
      <c r="P8" s="178">
        <v>49.2</v>
      </c>
      <c r="Q8" s="178">
        <v>48.1</v>
      </c>
      <c r="R8" s="178">
        <v>54.4</v>
      </c>
      <c r="S8" s="178">
        <v>54.8</v>
      </c>
      <c r="T8" s="178">
        <v>54.2</v>
      </c>
      <c r="U8" s="178">
        <v>57.1</v>
      </c>
      <c r="V8" s="178">
        <v>86.7</v>
      </c>
      <c r="W8" s="178">
        <v>74.5</v>
      </c>
      <c r="X8" s="178">
        <v>13.4</v>
      </c>
      <c r="Y8" s="178">
        <v>13.7</v>
      </c>
      <c r="Z8" s="178">
        <v>16.7</v>
      </c>
      <c r="AA8" s="178">
        <v>13.8</v>
      </c>
      <c r="AB8" s="24">
        <v>15.8</v>
      </c>
      <c r="AC8" s="24">
        <v>10.3</v>
      </c>
      <c r="AD8" s="309">
        <f>(HE___Income_and_grant__in__aid[[#This Row],[2020/21 '[3']]]-HE___Income_and_grant__in__aid[[#This Row],[2002/03]])/HE___Income_and_grant__in__aid[[#This Row],[2002/03]]</f>
        <v>-0.73177083333333326</v>
      </c>
      <c r="AE8" s="309">
        <f>(HE___Income_and_grant__in__aid[[#This Row],[2020/21 '[3']]]-HE___Income_and_grant__in__aid[[#This Row],[2019/20]])/HE___Income_and_grant__in__aid[[#This Row],[2019/20]]</f>
        <v>-0.34810126582278478</v>
      </c>
    </row>
    <row r="9" spans="1:31" x14ac:dyDescent="0.25">
      <c r="A9" s="66"/>
      <c r="B9" s="66" t="s">
        <v>211</v>
      </c>
      <c r="C9" s="179" t="s">
        <v>163</v>
      </c>
      <c r="D9" s="179" t="s">
        <v>163</v>
      </c>
      <c r="E9" s="179" t="s">
        <v>163</v>
      </c>
      <c r="F9" s="179" t="s">
        <v>163</v>
      </c>
      <c r="G9" s="179" t="s">
        <v>163</v>
      </c>
      <c r="H9" s="179" t="s">
        <v>163</v>
      </c>
      <c r="I9" s="179" t="s">
        <v>163</v>
      </c>
      <c r="J9" s="179" t="s">
        <v>163</v>
      </c>
      <c r="K9" s="179">
        <v>8.6</v>
      </c>
      <c r="L9" s="179">
        <v>9.6</v>
      </c>
      <c r="M9" s="179">
        <v>10.199999999999999</v>
      </c>
      <c r="N9" s="179">
        <v>10.199999999999999</v>
      </c>
      <c r="O9" s="179">
        <v>10.9</v>
      </c>
      <c r="P9" s="179">
        <v>11.4</v>
      </c>
      <c r="Q9" s="179">
        <v>11.5</v>
      </c>
      <c r="R9" s="179">
        <v>13.9</v>
      </c>
      <c r="S9" s="179">
        <v>14.3</v>
      </c>
      <c r="T9" s="179">
        <v>15.4</v>
      </c>
      <c r="U9" s="179">
        <v>15</v>
      </c>
      <c r="V9" s="179">
        <v>17.5</v>
      </c>
      <c r="W9" s="179">
        <v>22.1</v>
      </c>
      <c r="X9" s="179">
        <v>0</v>
      </c>
      <c r="Y9" s="179">
        <v>0</v>
      </c>
      <c r="Z9" s="179">
        <v>0</v>
      </c>
      <c r="AA9" s="179">
        <v>0</v>
      </c>
      <c r="AB9" s="179">
        <v>0</v>
      </c>
      <c r="AC9" s="213"/>
      <c r="AD9" s="310" t="s">
        <v>163</v>
      </c>
      <c r="AE9" s="310" t="s">
        <v>163</v>
      </c>
    </row>
    <row r="10" spans="1:31" x14ac:dyDescent="0.25">
      <c r="A10" s="66"/>
      <c r="B10" s="66" t="s">
        <v>212</v>
      </c>
      <c r="C10" s="179" t="s">
        <v>163</v>
      </c>
      <c r="D10" s="179" t="s">
        <v>163</v>
      </c>
      <c r="E10" s="179" t="s">
        <v>163</v>
      </c>
      <c r="F10" s="179" t="s">
        <v>163</v>
      </c>
      <c r="G10" s="179" t="s">
        <v>163</v>
      </c>
      <c r="H10" s="179" t="s">
        <v>163</v>
      </c>
      <c r="I10" s="179" t="s">
        <v>163</v>
      </c>
      <c r="J10" s="179" t="s">
        <v>163</v>
      </c>
      <c r="K10" s="179">
        <v>6.9</v>
      </c>
      <c r="L10" s="179">
        <v>7.1</v>
      </c>
      <c r="M10" s="179">
        <v>7.7</v>
      </c>
      <c r="N10" s="179">
        <v>8.1999999999999993</v>
      </c>
      <c r="O10" s="179">
        <v>9.5</v>
      </c>
      <c r="P10" s="179">
        <v>9.9</v>
      </c>
      <c r="Q10" s="179">
        <v>10.4</v>
      </c>
      <c r="R10" s="179">
        <v>11.8</v>
      </c>
      <c r="S10" s="179">
        <v>12.1</v>
      </c>
      <c r="T10" s="179">
        <v>12.6</v>
      </c>
      <c r="U10" s="179">
        <v>12.8</v>
      </c>
      <c r="V10" s="179">
        <v>15</v>
      </c>
      <c r="W10" s="179">
        <v>18</v>
      </c>
      <c r="X10" s="179">
        <v>0.2</v>
      </c>
      <c r="Y10" s="179">
        <v>0.2</v>
      </c>
      <c r="Z10" s="179">
        <v>0.3</v>
      </c>
      <c r="AA10" s="179">
        <v>0</v>
      </c>
      <c r="AB10" s="179">
        <v>0</v>
      </c>
      <c r="AC10" s="213"/>
      <c r="AD10" s="310" t="s">
        <v>163</v>
      </c>
      <c r="AE10" s="310" t="s">
        <v>163</v>
      </c>
    </row>
    <row r="11" spans="1:31" x14ac:dyDescent="0.25">
      <c r="A11" s="66"/>
      <c r="B11" s="66" t="s">
        <v>213</v>
      </c>
      <c r="C11" s="179" t="s">
        <v>163</v>
      </c>
      <c r="D11" s="179" t="s">
        <v>163</v>
      </c>
      <c r="E11" s="179" t="s">
        <v>163</v>
      </c>
      <c r="F11" s="179" t="s">
        <v>163</v>
      </c>
      <c r="G11" s="179" t="s">
        <v>163</v>
      </c>
      <c r="H11" s="179" t="s">
        <v>163</v>
      </c>
      <c r="I11" s="179" t="s">
        <v>163</v>
      </c>
      <c r="J11" s="179" t="s">
        <v>163</v>
      </c>
      <c r="K11" s="179">
        <v>10</v>
      </c>
      <c r="L11" s="179">
        <v>10.4</v>
      </c>
      <c r="M11" s="179">
        <v>11.2</v>
      </c>
      <c r="N11" s="179">
        <v>11.7</v>
      </c>
      <c r="O11" s="179">
        <v>12.8</v>
      </c>
      <c r="P11" s="179">
        <v>14.1</v>
      </c>
      <c r="Q11" s="179">
        <v>15.3</v>
      </c>
      <c r="R11" s="179">
        <v>17.3</v>
      </c>
      <c r="S11" s="179">
        <v>18.8</v>
      </c>
      <c r="T11" s="179">
        <v>19.7</v>
      </c>
      <c r="U11" s="179">
        <v>21.2</v>
      </c>
      <c r="V11" s="179">
        <v>22.9</v>
      </c>
      <c r="W11" s="179">
        <v>24.8</v>
      </c>
      <c r="X11" s="179">
        <v>0.09</v>
      </c>
      <c r="Y11" s="179">
        <v>0.09</v>
      </c>
      <c r="Z11" s="179">
        <v>0.03</v>
      </c>
      <c r="AA11" s="179">
        <v>0</v>
      </c>
      <c r="AB11" s="179">
        <v>0</v>
      </c>
      <c r="AC11" s="213"/>
      <c r="AD11" s="310" t="s">
        <v>163</v>
      </c>
      <c r="AE11" s="310" t="s">
        <v>163</v>
      </c>
    </row>
    <row r="12" spans="1:31" x14ac:dyDescent="0.25">
      <c r="A12" s="66"/>
      <c r="B12" s="66" t="s">
        <v>214</v>
      </c>
      <c r="C12" s="179" t="s">
        <v>163</v>
      </c>
      <c r="D12" s="179" t="s">
        <v>163</v>
      </c>
      <c r="E12" s="179" t="s">
        <v>163</v>
      </c>
      <c r="F12" s="179" t="s">
        <v>163</v>
      </c>
      <c r="G12" s="179" t="s">
        <v>163</v>
      </c>
      <c r="H12" s="179" t="s">
        <v>163</v>
      </c>
      <c r="I12" s="179" t="s">
        <v>163</v>
      </c>
      <c r="J12" s="179" t="s">
        <v>163</v>
      </c>
      <c r="K12" s="179">
        <v>4</v>
      </c>
      <c r="L12" s="179">
        <v>4</v>
      </c>
      <c r="M12" s="179">
        <v>4.4000000000000004</v>
      </c>
      <c r="N12" s="179">
        <v>4.5999999999999996</v>
      </c>
      <c r="O12" s="179">
        <v>5</v>
      </c>
      <c r="P12" s="179">
        <v>5.3</v>
      </c>
      <c r="Q12" s="179">
        <v>5.6</v>
      </c>
      <c r="R12" s="179">
        <v>5.6</v>
      </c>
      <c r="S12" s="179">
        <v>4.7</v>
      </c>
      <c r="T12" s="179">
        <v>4.4000000000000004</v>
      </c>
      <c r="U12" s="179">
        <v>4.4000000000000004</v>
      </c>
      <c r="V12" s="179">
        <v>4.9000000000000004</v>
      </c>
      <c r="W12" s="179">
        <v>5.4</v>
      </c>
      <c r="X12" s="179">
        <v>0.7</v>
      </c>
      <c r="Y12" s="179">
        <v>1</v>
      </c>
      <c r="Z12" s="179">
        <v>1.4</v>
      </c>
      <c r="AA12" s="179">
        <v>2.6</v>
      </c>
      <c r="AB12" s="85">
        <v>2.4</v>
      </c>
      <c r="AC12" s="85">
        <v>2.4</v>
      </c>
      <c r="AD12" s="310">
        <f>(HE___Income_and_grant__in__aid[[#This Row],[2020/21 '[3']]]-HE___Income_and_grant__in__aid[[#This Row],[2002/03]])/HE___Income_and_grant__in__aid[[#This Row],[2002/03]]</f>
        <v>-0.4</v>
      </c>
      <c r="AE12" s="310">
        <f>(HE___Income_and_grant__in__aid[[#This Row],[2020/21 '[3']]]-HE___Income_and_grant__in__aid[[#This Row],[2019/20]])/HE___Income_and_grant__in__aid[[#This Row],[2019/20]]</f>
        <v>0</v>
      </c>
    </row>
    <row r="13" spans="1:31" x14ac:dyDescent="0.25">
      <c r="A13" s="66"/>
      <c r="B13" s="66" t="s">
        <v>215</v>
      </c>
      <c r="C13" s="179" t="s">
        <v>163</v>
      </c>
      <c r="D13" s="179" t="s">
        <v>163</v>
      </c>
      <c r="E13" s="179" t="s">
        <v>163</v>
      </c>
      <c r="F13" s="179" t="s">
        <v>163</v>
      </c>
      <c r="G13" s="179" t="s">
        <v>163</v>
      </c>
      <c r="H13" s="179" t="s">
        <v>163</v>
      </c>
      <c r="I13" s="179" t="s">
        <v>163</v>
      </c>
      <c r="J13" s="179" t="s">
        <v>163</v>
      </c>
      <c r="K13" s="179">
        <v>8.4</v>
      </c>
      <c r="L13" s="179">
        <v>6.9</v>
      </c>
      <c r="M13" s="179">
        <v>8.4</v>
      </c>
      <c r="N13" s="179">
        <v>0.6</v>
      </c>
      <c r="O13" s="179">
        <v>9.1</v>
      </c>
      <c r="P13" s="179">
        <v>7.1</v>
      </c>
      <c r="Q13" s="179">
        <v>4.0999999999999996</v>
      </c>
      <c r="R13" s="179">
        <v>5.6</v>
      </c>
      <c r="S13" s="179">
        <v>4.5999999999999996</v>
      </c>
      <c r="T13" s="179">
        <v>1.9</v>
      </c>
      <c r="U13" s="179">
        <v>3.5</v>
      </c>
      <c r="V13" s="179">
        <v>26.4</v>
      </c>
      <c r="W13" s="179">
        <v>4.2</v>
      </c>
      <c r="X13" s="179">
        <v>12.4</v>
      </c>
      <c r="Y13" s="179">
        <v>12.5</v>
      </c>
      <c r="Z13" s="179">
        <v>15.1</v>
      </c>
      <c r="AA13" s="179">
        <v>11</v>
      </c>
      <c r="AB13" s="85">
        <v>13.399999999999999</v>
      </c>
      <c r="AC13" s="85">
        <v>8.6</v>
      </c>
      <c r="AD13" s="310">
        <f>(HE___Income_and_grant__in__aid[[#This Row],[2020/21 '[3']]]-HE___Income_and_grant__in__aid[[#This Row],[2002/03]])/HE___Income_and_grant__in__aid[[#This Row],[2002/03]]</f>
        <v>2.3809523809523725E-2</v>
      </c>
      <c r="AE13" s="310">
        <f>(HE___Income_and_grant__in__aid[[#This Row],[2020/21 '[3']]]-HE___Income_and_grant__in__aid[[#This Row],[2019/20]])/HE___Income_and_grant__in__aid[[#This Row],[2019/20]]</f>
        <v>-0.35820895522388058</v>
      </c>
    </row>
    <row r="14" spans="1:31" x14ac:dyDescent="0.25">
      <c r="A14" s="66"/>
      <c r="B14" s="66" t="s">
        <v>216</v>
      </c>
      <c r="C14" s="179" t="s">
        <v>163</v>
      </c>
      <c r="D14" s="179" t="s">
        <v>163</v>
      </c>
      <c r="E14" s="179" t="s">
        <v>163</v>
      </c>
      <c r="F14" s="179" t="s">
        <v>163</v>
      </c>
      <c r="G14" s="179" t="s">
        <v>163</v>
      </c>
      <c r="H14" s="179" t="s">
        <v>163</v>
      </c>
      <c r="I14" s="179" t="s">
        <v>163</v>
      </c>
      <c r="J14" s="179" t="s">
        <v>163</v>
      </c>
      <c r="K14" s="179">
        <v>0.5</v>
      </c>
      <c r="L14" s="179">
        <v>0.5</v>
      </c>
      <c r="M14" s="179">
        <v>0.6</v>
      </c>
      <c r="N14" s="179">
        <v>0.6</v>
      </c>
      <c r="O14" s="179">
        <v>1.3</v>
      </c>
      <c r="P14" s="179">
        <v>1.4</v>
      </c>
      <c r="Q14" s="179">
        <v>1.1000000000000001</v>
      </c>
      <c r="R14" s="179">
        <v>0.2</v>
      </c>
      <c r="S14" s="179">
        <v>0.4</v>
      </c>
      <c r="T14" s="179">
        <v>0.2</v>
      </c>
      <c r="U14" s="179">
        <v>0.2</v>
      </c>
      <c r="V14" s="179">
        <v>0.1</v>
      </c>
      <c r="W14" s="179">
        <v>0.1</v>
      </c>
      <c r="X14" s="179">
        <v>0</v>
      </c>
      <c r="Y14" s="179">
        <v>0</v>
      </c>
      <c r="Z14" s="179">
        <v>0</v>
      </c>
      <c r="AA14" s="179">
        <v>0.16</v>
      </c>
      <c r="AB14" s="179">
        <v>0</v>
      </c>
      <c r="AC14" s="213"/>
      <c r="AD14" s="310" t="s">
        <v>163</v>
      </c>
      <c r="AE14" s="310" t="s">
        <v>163</v>
      </c>
    </row>
    <row r="15" spans="1:31" x14ac:dyDescent="0.25">
      <c r="A15" s="66" t="s">
        <v>217</v>
      </c>
      <c r="B15" s="66"/>
      <c r="C15" s="179" t="s">
        <v>163</v>
      </c>
      <c r="D15" s="179" t="s">
        <v>163</v>
      </c>
      <c r="E15" s="179" t="s">
        <v>163</v>
      </c>
      <c r="F15" s="179" t="s">
        <v>163</v>
      </c>
      <c r="G15" s="179" t="s">
        <v>163</v>
      </c>
      <c r="H15" s="179" t="s">
        <v>163</v>
      </c>
      <c r="I15" s="179" t="s">
        <v>163</v>
      </c>
      <c r="J15" s="179" t="s">
        <v>163</v>
      </c>
      <c r="K15" s="179">
        <v>115.2</v>
      </c>
      <c r="L15" s="179">
        <v>119.6</v>
      </c>
      <c r="M15" s="179">
        <v>125.3</v>
      </c>
      <c r="N15" s="179">
        <v>125</v>
      </c>
      <c r="O15" s="179">
        <v>134.5</v>
      </c>
      <c r="P15" s="179">
        <v>129.4</v>
      </c>
      <c r="Q15" s="179">
        <v>132.69999999999999</v>
      </c>
      <c r="R15" s="179">
        <v>130.9</v>
      </c>
      <c r="S15" s="179">
        <v>129.9</v>
      </c>
      <c r="T15" s="179">
        <v>121.2</v>
      </c>
      <c r="U15" s="179">
        <v>101.44</v>
      </c>
      <c r="V15" s="179">
        <v>99.85</v>
      </c>
      <c r="W15" s="179">
        <v>181</v>
      </c>
      <c r="X15" s="179">
        <v>90.2</v>
      </c>
      <c r="Y15" s="179">
        <v>87.8</v>
      </c>
      <c r="Z15" s="179">
        <v>89.1</v>
      </c>
      <c r="AA15" s="179">
        <v>91.3</v>
      </c>
      <c r="AB15" s="85">
        <v>88.5</v>
      </c>
      <c r="AC15" s="214">
        <v>162.30000000000001</v>
      </c>
      <c r="AD15" s="310">
        <f>(HE___Income_and_grant__in__aid[[#This Row],[2020/21 '[3']]]-HE___Income_and_grant__in__aid[[#This Row],[2002/03]])/HE___Income_and_grant__in__aid[[#This Row],[2002/03]]</f>
        <v>0.40885416666666674</v>
      </c>
      <c r="AE15" s="310">
        <f>(HE___Income_and_grant__in__aid[[#This Row],[2020/21 '[3']]]-HE___Income_and_grant__in__aid[[#This Row],[2019/20]])/HE___Income_and_grant__in__aid[[#This Row],[2019/20]]</f>
        <v>0.83389830508474594</v>
      </c>
    </row>
    <row r="16" spans="1:31" x14ac:dyDescent="0.25">
      <c r="A16" s="66" t="s">
        <v>218</v>
      </c>
      <c r="B16" s="66"/>
      <c r="C16" s="213" t="s">
        <v>163</v>
      </c>
      <c r="D16" s="213" t="s">
        <v>163</v>
      </c>
      <c r="E16" s="213" t="s">
        <v>163</v>
      </c>
      <c r="F16" s="213" t="s">
        <v>163</v>
      </c>
      <c r="G16" s="213" t="s">
        <v>163</v>
      </c>
      <c r="H16" s="213" t="s">
        <v>163</v>
      </c>
      <c r="I16" s="213" t="s">
        <v>163</v>
      </c>
      <c r="J16" s="213" t="s">
        <v>163</v>
      </c>
      <c r="K16" s="213">
        <v>174.50629445374793</v>
      </c>
      <c r="L16" s="213">
        <v>177.36114169386067</v>
      </c>
      <c r="M16" s="213">
        <v>180.6539016507453</v>
      </c>
      <c r="N16" s="213">
        <v>175.58881899577256</v>
      </c>
      <c r="O16" s="213">
        <v>183.71776354277088</v>
      </c>
      <c r="P16" s="213">
        <v>171.90591520704578</v>
      </c>
      <c r="Q16" s="213">
        <v>171.63933293615662</v>
      </c>
      <c r="R16" s="213">
        <v>166.64759167425964</v>
      </c>
      <c r="S16" s="213">
        <v>162.40042601711784</v>
      </c>
      <c r="T16" s="213">
        <v>149.26067910793779</v>
      </c>
      <c r="U16" s="213">
        <v>122.42273555577935</v>
      </c>
      <c r="V16" s="213">
        <v>118.36889107964524</v>
      </c>
      <c r="W16" s="213">
        <v>211.65111606825039</v>
      </c>
      <c r="X16" s="213">
        <v>104.62106489809517</v>
      </c>
      <c r="Y16" s="213">
        <v>99.377918296143832</v>
      </c>
      <c r="Z16" s="213">
        <v>99.104328331581144</v>
      </c>
      <c r="AA16" s="213">
        <v>99.244623951693995</v>
      </c>
      <c r="AB16" s="213">
        <v>94.0809310082645</v>
      </c>
      <c r="AC16" s="213">
        <v>162.30000000000001</v>
      </c>
      <c r="AD16" s="310">
        <f>(HE___Income_and_grant__in__aid[[#This Row],[2020/21 '[3']]]-HE___Income_and_grant__in__aid[[#This Row],[2002/03]])/HE___Income_and_grant__in__aid[[#This Row],[2002/03]]</f>
        <v>-6.9947588377582193E-2</v>
      </c>
      <c r="AE16" s="310">
        <f>(HE___Income_and_grant__in__aid[[#This Row],[2020/21 '[3']]]-HE___Income_and_grant__in__aid[[#This Row],[2019/20]])/HE___Income_and_grant__in__aid[[#This Row],[2019/20]]</f>
        <v>0.72511047946307883</v>
      </c>
    </row>
    <row r="17" spans="1:33"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215"/>
      <c r="AD17" s="66"/>
    </row>
    <row r="18" spans="1:33" s="20" customFormat="1" ht="18.75" x14ac:dyDescent="0.3">
      <c r="A18" s="62" t="s">
        <v>219</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216"/>
      <c r="AD18" s="62"/>
    </row>
    <row r="19" spans="1:33" s="1" customFormat="1" ht="30" x14ac:dyDescent="0.25">
      <c r="A19" s="78" t="s">
        <v>193</v>
      </c>
      <c r="B19" s="78" t="s">
        <v>194</v>
      </c>
      <c r="C19" s="78" t="s">
        <v>195</v>
      </c>
      <c r="D19" s="78" t="s">
        <v>196</v>
      </c>
      <c r="E19" s="78" t="s">
        <v>197</v>
      </c>
      <c r="F19" s="78" t="s">
        <v>198</v>
      </c>
      <c r="G19" s="78" t="s">
        <v>199</v>
      </c>
      <c r="H19" s="78" t="s">
        <v>200</v>
      </c>
      <c r="I19" s="78" t="s">
        <v>201</v>
      </c>
      <c r="J19" s="78" t="s">
        <v>202</v>
      </c>
      <c r="K19" s="78" t="s">
        <v>203</v>
      </c>
      <c r="L19" s="78" t="s">
        <v>204</v>
      </c>
      <c r="M19" s="78" t="s">
        <v>205</v>
      </c>
      <c r="N19" s="78" t="s">
        <v>143</v>
      </c>
      <c r="O19" s="78" t="s">
        <v>144</v>
      </c>
      <c r="P19" s="78" t="s">
        <v>145</v>
      </c>
      <c r="Q19" s="78" t="s">
        <v>146</v>
      </c>
      <c r="R19" s="78" t="s">
        <v>147</v>
      </c>
      <c r="S19" s="78" t="s">
        <v>148</v>
      </c>
      <c r="T19" s="78" t="s">
        <v>149</v>
      </c>
      <c r="U19" s="78" t="s">
        <v>150</v>
      </c>
      <c r="V19" s="78" t="s">
        <v>151</v>
      </c>
      <c r="W19" s="78" t="s">
        <v>152</v>
      </c>
      <c r="X19" s="78" t="s">
        <v>153</v>
      </c>
      <c r="Y19" s="78" t="s">
        <v>154</v>
      </c>
      <c r="Z19" s="78" t="s">
        <v>155</v>
      </c>
      <c r="AA19" s="78" t="s">
        <v>156</v>
      </c>
      <c r="AB19" s="78" t="s">
        <v>157</v>
      </c>
      <c r="AC19" s="1" t="s">
        <v>207</v>
      </c>
      <c r="AD19" s="78" t="s">
        <v>208</v>
      </c>
      <c r="AE19" s="78" t="s">
        <v>209</v>
      </c>
    </row>
    <row r="20" spans="1:33" s="4" customFormat="1" x14ac:dyDescent="0.25">
      <c r="A20" s="4" t="s">
        <v>220</v>
      </c>
      <c r="C20" s="178">
        <v>42.036999999999999</v>
      </c>
      <c r="D20" s="178">
        <v>40.106999999999999</v>
      </c>
      <c r="E20" s="178">
        <v>40.840000000000003</v>
      </c>
      <c r="F20" s="178">
        <v>36.5</v>
      </c>
      <c r="G20" s="178">
        <v>35.503999999999998</v>
      </c>
      <c r="H20" s="178">
        <v>35.052999999999997</v>
      </c>
      <c r="I20" s="178">
        <v>34.238999999999997</v>
      </c>
      <c r="J20" s="178">
        <v>33.725999999999999</v>
      </c>
      <c r="K20" s="178">
        <v>39.122999999999998</v>
      </c>
      <c r="L20" s="178">
        <v>35.667000000000002</v>
      </c>
      <c r="M20" s="178">
        <v>34.996000000000002</v>
      </c>
      <c r="N20" s="178">
        <v>35.841999999999999</v>
      </c>
      <c r="O20" s="178">
        <v>34.136000000000003</v>
      </c>
      <c r="P20" s="178">
        <v>32.597999999999999</v>
      </c>
      <c r="Q20" s="178">
        <v>29.3</v>
      </c>
      <c r="R20" s="178">
        <v>32.299999999999997</v>
      </c>
      <c r="S20" s="178">
        <v>34.799999999999997</v>
      </c>
      <c r="T20" s="178">
        <v>30.8</v>
      </c>
      <c r="U20" s="178">
        <v>19.600000000000001</v>
      </c>
      <c r="V20" s="178">
        <v>17.8</v>
      </c>
      <c r="W20" s="178">
        <v>19.399999999999999</v>
      </c>
      <c r="X20" s="178">
        <v>19.399999999999999</v>
      </c>
      <c r="Y20" s="178">
        <v>19.899999999999999</v>
      </c>
      <c r="Z20" s="178">
        <v>20.100000000000001</v>
      </c>
      <c r="AA20" s="24">
        <v>20.399999999999999</v>
      </c>
      <c r="AB20" s="24">
        <v>23.5</v>
      </c>
      <c r="AC20" s="24">
        <v>79.8</v>
      </c>
      <c r="AD20" s="309">
        <f>(HE___Expenditure[[#This Row],[2020/21 '[3']]]-HE___Expenditure[[#This Row],[2002/03]])/HE___Expenditure[[#This Row],[2002/03]]</f>
        <v>1.0397208803005904</v>
      </c>
      <c r="AE20" s="309">
        <f>(HE___Expenditure[[#This Row],[2020/21 '[3']]]-HE___Expenditure[[#This Row],[2019/20]])/HE___Expenditure[[#This Row],[2019/20]]</f>
        <v>2.3957446808510636</v>
      </c>
      <c r="AG20"/>
    </row>
    <row r="21" spans="1:33" x14ac:dyDescent="0.25">
      <c r="A21" s="66" t="s">
        <v>221</v>
      </c>
      <c r="B21" s="66"/>
      <c r="C21" s="213">
        <v>72.980044264866279</v>
      </c>
      <c r="D21" s="213">
        <v>67.618174596275665</v>
      </c>
      <c r="E21" s="213">
        <v>66.49135153366673</v>
      </c>
      <c r="F21" s="213">
        <v>59.622099844075379</v>
      </c>
      <c r="G21" s="213">
        <v>57.05603723676127</v>
      </c>
      <c r="H21" s="213">
        <v>56.081150972840852</v>
      </c>
      <c r="I21" s="213">
        <v>53.797984496175708</v>
      </c>
      <c r="J21" s="213">
        <v>52.228441099546387</v>
      </c>
      <c r="K21" s="213">
        <v>59.263973593003293</v>
      </c>
      <c r="L21" s="213">
        <v>52.892473585241881</v>
      </c>
      <c r="M21" s="213">
        <v>50.456216617473935</v>
      </c>
      <c r="N21" s="213">
        <v>50.347635603571838</v>
      </c>
      <c r="O21" s="213">
        <v>46.627431794022506</v>
      </c>
      <c r="P21" s="213">
        <v>43.305942997830591</v>
      </c>
      <c r="Q21" s="213">
        <v>37.897757762090357</v>
      </c>
      <c r="R21" s="213">
        <v>41.120834309232897</v>
      </c>
      <c r="S21" s="213">
        <v>43.506811588881448</v>
      </c>
      <c r="T21" s="213">
        <v>37.930931654492447</v>
      </c>
      <c r="U21" s="213">
        <v>23.654235182307527</v>
      </c>
      <c r="V21" s="213">
        <v>21.101314584052933</v>
      </c>
      <c r="W21" s="213">
        <v>22.685257744331803</v>
      </c>
      <c r="X21" s="213">
        <v>22.501648104468362</v>
      </c>
      <c r="Y21" s="213">
        <v>22.524152324524628</v>
      </c>
      <c r="Z21" s="213">
        <v>22.356868680861744</v>
      </c>
      <c r="AA21" s="213">
        <v>22.175140510564702</v>
      </c>
      <c r="AB21" s="213">
        <v>24.981942132138034</v>
      </c>
      <c r="AC21" s="213">
        <v>79.8</v>
      </c>
      <c r="AD21" s="310">
        <f>(HE___Expenditure[[#This Row],[2020/21 '[3']]]-HE___Expenditure[[#This Row],[2002/03]])/HE___Expenditure[[#This Row],[2002/03]]</f>
        <v>0.34651787860240929</v>
      </c>
      <c r="AE21" s="310">
        <f>(HE___Expenditure[[#This Row],[2020/21 '[3']]]-HE___Expenditure[[#This Row],[2019/20]])/HE___Expenditure[[#This Row],[2019/20]]</f>
        <v>2.1943072951618618</v>
      </c>
    </row>
    <row r="22" spans="1:33" x14ac:dyDescent="0.25">
      <c r="A22" s="66"/>
      <c r="B22" s="66" t="s">
        <v>222</v>
      </c>
      <c r="C22" s="179" t="s">
        <v>223</v>
      </c>
      <c r="D22" s="179" t="s">
        <v>163</v>
      </c>
      <c r="E22" s="179" t="s">
        <v>163</v>
      </c>
      <c r="F22" s="179" t="s">
        <v>163</v>
      </c>
      <c r="G22" s="179" t="s">
        <v>163</v>
      </c>
      <c r="H22" s="179" t="s">
        <v>163</v>
      </c>
      <c r="I22" s="179" t="s">
        <v>163</v>
      </c>
      <c r="J22" s="179" t="s">
        <v>163</v>
      </c>
      <c r="K22" s="179">
        <v>9.4</v>
      </c>
      <c r="L22" s="179">
        <v>6.7</v>
      </c>
      <c r="M22" s="179">
        <v>6</v>
      </c>
      <c r="N22" s="179">
        <v>6.6</v>
      </c>
      <c r="O22" s="179">
        <v>7.7</v>
      </c>
      <c r="P22" s="179">
        <v>5.8</v>
      </c>
      <c r="Q22" s="179">
        <v>7.1</v>
      </c>
      <c r="R22" s="179">
        <v>9</v>
      </c>
      <c r="S22" s="179">
        <v>12.3</v>
      </c>
      <c r="T22" s="179">
        <v>12.1</v>
      </c>
      <c r="U22" s="179">
        <v>7.7</v>
      </c>
      <c r="V22" s="179">
        <v>7.8</v>
      </c>
      <c r="W22" s="179">
        <v>7.6</v>
      </c>
      <c r="X22" s="179">
        <v>10.199999999999999</v>
      </c>
      <c r="Y22" s="179">
        <v>10.1</v>
      </c>
      <c r="Z22" s="179">
        <v>10.199999999999999</v>
      </c>
      <c r="AA22" s="85">
        <v>11.6</v>
      </c>
      <c r="AB22" s="85">
        <v>11.6</v>
      </c>
      <c r="AC22" s="85">
        <v>64.603999999999999</v>
      </c>
      <c r="AD22" s="310">
        <f>(HE___Expenditure[[#This Row],[2020/21 '[3']]]-HE___Expenditure[[#This Row],[2002/03]])/HE___Expenditure[[#This Row],[2002/03]]</f>
        <v>5.8727659574468083</v>
      </c>
      <c r="AE22" s="310">
        <f>(HE___Expenditure[[#This Row],[2020/21 '[3']]]-HE___Expenditure[[#This Row],[2019/20]])/HE___Expenditure[[#This Row],[2019/20]]</f>
        <v>4.5693103448275858</v>
      </c>
    </row>
    <row r="23" spans="1:33" x14ac:dyDescent="0.25">
      <c r="A23" s="66"/>
      <c r="B23" s="66" t="s">
        <v>224</v>
      </c>
      <c r="C23" s="179" t="s">
        <v>163</v>
      </c>
      <c r="D23" s="179" t="s">
        <v>163</v>
      </c>
      <c r="E23" s="179" t="s">
        <v>163</v>
      </c>
      <c r="F23" s="179" t="s">
        <v>163</v>
      </c>
      <c r="G23" s="179" t="s">
        <v>163</v>
      </c>
      <c r="H23" s="179" t="s">
        <v>163</v>
      </c>
      <c r="I23" s="179" t="s">
        <v>163</v>
      </c>
      <c r="J23" s="179" t="s">
        <v>163</v>
      </c>
      <c r="K23" s="179">
        <v>6.9</v>
      </c>
      <c r="L23" s="179">
        <v>8.5</v>
      </c>
      <c r="M23" s="179">
        <v>8.3000000000000007</v>
      </c>
      <c r="N23" s="179">
        <v>8.1</v>
      </c>
      <c r="O23" s="179">
        <v>5.2</v>
      </c>
      <c r="P23" s="179">
        <v>5</v>
      </c>
      <c r="Q23" s="179">
        <v>1.8</v>
      </c>
      <c r="R23" s="179">
        <v>2.2999999999999998</v>
      </c>
      <c r="S23" s="179">
        <v>2.9</v>
      </c>
      <c r="T23" s="179">
        <v>2.2999999999999998</v>
      </c>
      <c r="U23" s="179">
        <v>1.9</v>
      </c>
      <c r="V23" s="179">
        <v>0.9</v>
      </c>
      <c r="W23" s="179">
        <v>1.7</v>
      </c>
      <c r="X23" s="179">
        <v>0.5</v>
      </c>
      <c r="Y23" s="179">
        <v>0.2</v>
      </c>
      <c r="Z23" s="179">
        <v>0.4</v>
      </c>
      <c r="AA23" s="85">
        <v>0.2</v>
      </c>
      <c r="AB23" s="85">
        <v>0.2</v>
      </c>
      <c r="AC23" s="85">
        <v>4.782</v>
      </c>
      <c r="AD23" s="310">
        <f>(HE___Expenditure[[#This Row],[2020/21 '[3']]]-HE___Expenditure[[#This Row],[2002/03]])/HE___Expenditure[[#This Row],[2002/03]]</f>
        <v>-0.30695652173913046</v>
      </c>
      <c r="AE23" s="310">
        <f>(HE___Expenditure[[#This Row],[2020/21 '[3']]]-HE___Expenditure[[#This Row],[2019/20]])/HE___Expenditure[[#This Row],[2019/20]]</f>
        <v>22.909999999999997</v>
      </c>
    </row>
    <row r="24" spans="1:33" x14ac:dyDescent="0.25">
      <c r="A24" s="66"/>
      <c r="B24" s="66" t="s">
        <v>225</v>
      </c>
      <c r="C24" s="179" t="s">
        <v>163</v>
      </c>
      <c r="D24" s="179" t="s">
        <v>163</v>
      </c>
      <c r="E24" s="179" t="s">
        <v>163</v>
      </c>
      <c r="F24" s="179" t="s">
        <v>163</v>
      </c>
      <c r="G24" s="179" t="s">
        <v>163</v>
      </c>
      <c r="H24" s="179" t="s">
        <v>163</v>
      </c>
      <c r="I24" s="179" t="s">
        <v>163</v>
      </c>
      <c r="J24" s="179" t="s">
        <v>163</v>
      </c>
      <c r="K24" s="179">
        <v>2.1</v>
      </c>
      <c r="L24" s="179">
        <v>2.1</v>
      </c>
      <c r="M24" s="179">
        <v>2</v>
      </c>
      <c r="N24" s="179">
        <v>0.9</v>
      </c>
      <c r="O24" s="179">
        <v>0.9</v>
      </c>
      <c r="P24" s="179">
        <v>0.7</v>
      </c>
      <c r="Q24" s="179">
        <v>1.3</v>
      </c>
      <c r="R24" s="179">
        <v>1.1000000000000001</v>
      </c>
      <c r="S24" s="179">
        <v>0.2</v>
      </c>
      <c r="T24" s="179">
        <v>0.03</v>
      </c>
      <c r="U24" s="179">
        <v>6.7999999999999996E-3</v>
      </c>
      <c r="V24" s="179">
        <v>0</v>
      </c>
      <c r="W24" s="179">
        <v>0</v>
      </c>
      <c r="X24" s="179">
        <v>0</v>
      </c>
      <c r="Y24" s="179">
        <v>0</v>
      </c>
      <c r="Z24" s="179">
        <v>0</v>
      </c>
      <c r="AA24" s="85">
        <v>0</v>
      </c>
      <c r="AB24" s="85">
        <v>0</v>
      </c>
      <c r="AC24" s="85">
        <v>0</v>
      </c>
      <c r="AD24" s="310">
        <f>(HE___Expenditure[[#This Row],[2020/21 '[3']]]-HE___Expenditure[[#This Row],[2002/03]])/HE___Expenditure[[#This Row],[2002/03]]</f>
        <v>-1</v>
      </c>
      <c r="AE24" s="310" t="s">
        <v>163</v>
      </c>
    </row>
    <row r="25" spans="1:33" x14ac:dyDescent="0.25">
      <c r="A25" s="66"/>
      <c r="B25" s="66" t="s">
        <v>226</v>
      </c>
      <c r="C25" s="179" t="s">
        <v>163</v>
      </c>
      <c r="D25" s="179" t="s">
        <v>163</v>
      </c>
      <c r="E25" s="179" t="s">
        <v>163</v>
      </c>
      <c r="F25" s="179" t="s">
        <v>163</v>
      </c>
      <c r="G25" s="179" t="s">
        <v>163</v>
      </c>
      <c r="H25" s="179" t="s">
        <v>163</v>
      </c>
      <c r="I25" s="179" t="s">
        <v>163</v>
      </c>
      <c r="J25" s="179" t="s">
        <v>163</v>
      </c>
      <c r="K25" s="179">
        <v>7.4</v>
      </c>
      <c r="L25" s="179">
        <v>6.4</v>
      </c>
      <c r="M25" s="179">
        <v>6.5</v>
      </c>
      <c r="N25" s="179">
        <v>8</v>
      </c>
      <c r="O25" s="179">
        <v>8.5</v>
      </c>
      <c r="P25" s="179">
        <v>8.1</v>
      </c>
      <c r="Q25" s="179">
        <v>7.7</v>
      </c>
      <c r="R25" s="179">
        <v>8.4</v>
      </c>
      <c r="S25" s="179">
        <v>8.6999999999999993</v>
      </c>
      <c r="T25" s="179">
        <v>5.3</v>
      </c>
      <c r="U25" s="179">
        <v>1.6</v>
      </c>
      <c r="V25" s="179">
        <v>0.3</v>
      </c>
      <c r="W25" s="179">
        <v>0.3</v>
      </c>
      <c r="X25" s="179">
        <v>0.2</v>
      </c>
      <c r="Y25" s="179">
        <v>0</v>
      </c>
      <c r="Z25" s="179">
        <v>0</v>
      </c>
      <c r="AA25" s="85">
        <v>0.3</v>
      </c>
      <c r="AB25" s="85">
        <v>0.3</v>
      </c>
      <c r="AC25" s="85">
        <v>0.05</v>
      </c>
      <c r="AD25" s="310">
        <f>(HE___Expenditure[[#This Row],[2020/21 '[3']]]-HE___Expenditure[[#This Row],[2002/03]])/HE___Expenditure[[#This Row],[2002/03]]</f>
        <v>-0.99324324324324331</v>
      </c>
      <c r="AE25" s="310">
        <f>(HE___Expenditure[[#This Row],[2020/21 '[3']]]-HE___Expenditure[[#This Row],[2019/20]])/HE___Expenditure[[#This Row],[2019/20]]</f>
        <v>-0.83333333333333337</v>
      </c>
    </row>
    <row r="26" spans="1:33" s="1" customFormat="1" ht="30" x14ac:dyDescent="0.25">
      <c r="A26" s="78"/>
      <c r="B26" s="78" t="s">
        <v>227</v>
      </c>
      <c r="C26" s="180" t="s">
        <v>163</v>
      </c>
      <c r="D26" s="180" t="s">
        <v>163</v>
      </c>
      <c r="E26" s="180" t="s">
        <v>163</v>
      </c>
      <c r="F26" s="180" t="s">
        <v>163</v>
      </c>
      <c r="G26" s="180" t="s">
        <v>163</v>
      </c>
      <c r="H26" s="180" t="s">
        <v>163</v>
      </c>
      <c r="I26" s="180" t="s">
        <v>163</v>
      </c>
      <c r="J26" s="180" t="s">
        <v>163</v>
      </c>
      <c r="K26" s="180">
        <v>5.4</v>
      </c>
      <c r="L26" s="180">
        <v>4.8</v>
      </c>
      <c r="M26" s="180">
        <v>4.7</v>
      </c>
      <c r="N26" s="180">
        <v>5.2</v>
      </c>
      <c r="O26" s="180">
        <v>5.2</v>
      </c>
      <c r="P26" s="180">
        <v>5.2</v>
      </c>
      <c r="Q26" s="180">
        <v>5.3</v>
      </c>
      <c r="R26" s="180">
        <v>4.7</v>
      </c>
      <c r="S26" s="180">
        <v>5.7</v>
      </c>
      <c r="T26" s="180">
        <v>5.8</v>
      </c>
      <c r="U26" s="180">
        <v>5.2</v>
      </c>
      <c r="V26" s="180">
        <v>5.3</v>
      </c>
      <c r="W26" s="180">
        <v>5</v>
      </c>
      <c r="X26" s="180">
        <v>5</v>
      </c>
      <c r="Y26" s="180">
        <v>5.0999999999999996</v>
      </c>
      <c r="Z26" s="180">
        <v>4.5999999999999996</v>
      </c>
      <c r="AA26" s="86">
        <v>4.2</v>
      </c>
      <c r="AB26" s="86">
        <v>4.0999999999999996</v>
      </c>
      <c r="AC26" s="86">
        <v>2.375</v>
      </c>
      <c r="AD26" s="310">
        <f>(HE___Expenditure[[#This Row],[2020/21 '[3']]]-HE___Expenditure[[#This Row],[2002/03]])/HE___Expenditure[[#This Row],[2002/03]]</f>
        <v>-0.56018518518518523</v>
      </c>
      <c r="AE26" s="310">
        <f>(HE___Expenditure[[#This Row],[2020/21 '[3']]]-HE___Expenditure[[#This Row],[2019/20]])/HE___Expenditure[[#This Row],[2019/20]]</f>
        <v>-0.4207317073170731</v>
      </c>
    </row>
    <row r="27" spans="1:33" ht="17.25" x14ac:dyDescent="0.25">
      <c r="A27" s="66"/>
      <c r="B27" s="66" t="s">
        <v>228</v>
      </c>
      <c r="C27" s="179" t="s">
        <v>163</v>
      </c>
      <c r="D27" s="179" t="s">
        <v>163</v>
      </c>
      <c r="E27" s="179" t="s">
        <v>163</v>
      </c>
      <c r="F27" s="179" t="s">
        <v>163</v>
      </c>
      <c r="G27" s="179" t="s">
        <v>163</v>
      </c>
      <c r="H27" s="179" t="s">
        <v>163</v>
      </c>
      <c r="I27" s="179" t="s">
        <v>163</v>
      </c>
      <c r="J27" s="179" t="s">
        <v>163</v>
      </c>
      <c r="K27" s="179">
        <v>5.2</v>
      </c>
      <c r="L27" s="179">
        <v>3.5</v>
      </c>
      <c r="M27" s="179">
        <v>3.9</v>
      </c>
      <c r="N27" s="179">
        <v>3.6</v>
      </c>
      <c r="O27" s="179">
        <v>3.1</v>
      </c>
      <c r="P27" s="179">
        <v>3.9</v>
      </c>
      <c r="Q27" s="179">
        <v>1.4</v>
      </c>
      <c r="R27" s="179">
        <v>2.1</v>
      </c>
      <c r="S27" s="179">
        <v>0.9</v>
      </c>
      <c r="T27" s="179">
        <v>0</v>
      </c>
      <c r="U27" s="179">
        <v>0</v>
      </c>
      <c r="V27" s="179">
        <v>0</v>
      </c>
      <c r="W27" s="179">
        <v>0</v>
      </c>
      <c r="X27" s="179">
        <v>0</v>
      </c>
      <c r="Y27" s="179">
        <v>0</v>
      </c>
      <c r="Z27" s="179">
        <v>0</v>
      </c>
      <c r="AA27" s="85">
        <v>0</v>
      </c>
      <c r="AB27" s="85">
        <v>0</v>
      </c>
      <c r="AC27" s="85">
        <v>0</v>
      </c>
      <c r="AD27" s="310" t="s">
        <v>163</v>
      </c>
      <c r="AE27" s="310"/>
    </row>
    <row r="28" spans="1:33" x14ac:dyDescent="0.25">
      <c r="A28" s="66"/>
      <c r="B28" s="66" t="s">
        <v>132</v>
      </c>
      <c r="C28" s="179" t="s">
        <v>163</v>
      </c>
      <c r="D28" s="179" t="s">
        <v>163</v>
      </c>
      <c r="E28" s="179" t="s">
        <v>163</v>
      </c>
      <c r="F28" s="179" t="s">
        <v>163</v>
      </c>
      <c r="G28" s="179" t="s">
        <v>163</v>
      </c>
      <c r="H28" s="179" t="s">
        <v>163</v>
      </c>
      <c r="I28" s="179" t="s">
        <v>163</v>
      </c>
      <c r="J28" s="179" t="s">
        <v>163</v>
      </c>
      <c r="K28" s="179">
        <v>2.9</v>
      </c>
      <c r="L28" s="179">
        <v>3.6</v>
      </c>
      <c r="M28" s="179">
        <v>3.6</v>
      </c>
      <c r="N28" s="179">
        <v>3.4</v>
      </c>
      <c r="O28" s="179">
        <v>3.5</v>
      </c>
      <c r="P28" s="179">
        <v>4</v>
      </c>
      <c r="Q28" s="179">
        <v>4.7</v>
      </c>
      <c r="R28" s="179">
        <v>4.7</v>
      </c>
      <c r="S28" s="179">
        <v>4.0999999999999996</v>
      </c>
      <c r="T28" s="179">
        <v>5.2</v>
      </c>
      <c r="U28" s="179">
        <v>3.2</v>
      </c>
      <c r="V28" s="179">
        <v>3.6</v>
      </c>
      <c r="W28" s="179">
        <v>4.8</v>
      </c>
      <c r="X28" s="179">
        <v>3.4</v>
      </c>
      <c r="Y28" s="179">
        <v>4.5999999999999996</v>
      </c>
      <c r="Z28" s="179">
        <v>4.9000000000000004</v>
      </c>
      <c r="AA28" s="85">
        <v>4.0999999999999996</v>
      </c>
      <c r="AB28" s="85">
        <v>7.3</v>
      </c>
      <c r="AC28" s="85">
        <f>5.101+1.043+1.799</f>
        <v>7.9429999999999996</v>
      </c>
      <c r="AD28" s="310">
        <f>(HE___Expenditure[[#This Row],[2020/21 '[3']]]-HE___Expenditure[[#This Row],[2002/03]])/HE___Expenditure[[#This Row],[2002/03]]</f>
        <v>1.7389655172413792</v>
      </c>
      <c r="AE28" s="310">
        <f>(HE___Expenditure[[#This Row],[2020/21 '[3']]]-HE___Expenditure[[#This Row],[2019/20]])/HE___Expenditure[[#This Row],[2019/20]]</f>
        <v>8.8082191780821897E-2</v>
      </c>
    </row>
    <row r="29" spans="1:33" x14ac:dyDescent="0.25">
      <c r="A29" s="66" t="s">
        <v>162</v>
      </c>
      <c r="B29" s="66"/>
      <c r="C29" s="179" t="s">
        <v>163</v>
      </c>
      <c r="D29" s="179" t="s">
        <v>163</v>
      </c>
      <c r="E29" s="179" t="s">
        <v>163</v>
      </c>
      <c r="F29" s="179" t="s">
        <v>163</v>
      </c>
      <c r="G29" s="179" t="s">
        <v>163</v>
      </c>
      <c r="H29" s="179" t="s">
        <v>163</v>
      </c>
      <c r="I29" s="179" t="s">
        <v>163</v>
      </c>
      <c r="J29" s="179" t="s">
        <v>163</v>
      </c>
      <c r="K29" s="179" t="s">
        <v>163</v>
      </c>
      <c r="L29" s="179" t="s">
        <v>163</v>
      </c>
      <c r="M29" s="179" t="s">
        <v>163</v>
      </c>
      <c r="N29" s="179" t="s">
        <v>163</v>
      </c>
      <c r="O29" s="179" t="s">
        <v>163</v>
      </c>
      <c r="P29" s="179" t="s">
        <v>163</v>
      </c>
      <c r="Q29" s="179" t="s">
        <v>163</v>
      </c>
      <c r="R29" s="179">
        <v>40.4</v>
      </c>
      <c r="S29" s="179">
        <v>36.799999999999997</v>
      </c>
      <c r="T29" s="179">
        <v>32.700000000000003</v>
      </c>
      <c r="U29" s="179">
        <v>32.67</v>
      </c>
      <c r="V29" s="179">
        <v>33.33</v>
      </c>
      <c r="W29" s="179">
        <v>32.799999999999997</v>
      </c>
      <c r="X29" s="179">
        <v>0</v>
      </c>
      <c r="Y29" s="179">
        <v>0</v>
      </c>
      <c r="Z29" s="179">
        <v>0</v>
      </c>
      <c r="AA29" s="85">
        <v>0</v>
      </c>
      <c r="AB29" s="85">
        <v>0</v>
      </c>
      <c r="AC29" s="85">
        <v>0</v>
      </c>
      <c r="AD29" s="310" t="s">
        <v>163</v>
      </c>
      <c r="AE29" s="310" t="s">
        <v>163</v>
      </c>
    </row>
    <row r="30" spans="1:33" x14ac:dyDescent="0.25">
      <c r="A30" s="66" t="s">
        <v>164</v>
      </c>
      <c r="B30" s="66"/>
      <c r="C30" s="179" t="s">
        <v>163</v>
      </c>
      <c r="D30" s="179" t="s">
        <v>163</v>
      </c>
      <c r="E30" s="179" t="s">
        <v>163</v>
      </c>
      <c r="F30" s="179" t="s">
        <v>163</v>
      </c>
      <c r="G30" s="179" t="s">
        <v>163</v>
      </c>
      <c r="H30" s="179" t="s">
        <v>163</v>
      </c>
      <c r="I30" s="179" t="s">
        <v>163</v>
      </c>
      <c r="J30" s="179" t="s">
        <v>163</v>
      </c>
      <c r="K30" s="179" t="s">
        <v>163</v>
      </c>
      <c r="L30" s="179" t="s">
        <v>163</v>
      </c>
      <c r="M30" s="179" t="s">
        <v>163</v>
      </c>
      <c r="N30" s="179" t="s">
        <v>163</v>
      </c>
      <c r="O30" s="179" t="s">
        <v>163</v>
      </c>
      <c r="P30" s="179" t="s">
        <v>163</v>
      </c>
      <c r="Q30" s="179" t="s">
        <v>163</v>
      </c>
      <c r="R30" s="179">
        <v>76.900000000000006</v>
      </c>
      <c r="S30" s="179">
        <v>73.900000000000006</v>
      </c>
      <c r="T30" s="179">
        <v>73</v>
      </c>
      <c r="U30" s="179">
        <v>74.2</v>
      </c>
      <c r="V30" s="179">
        <v>80.31</v>
      </c>
      <c r="W30" s="179">
        <v>83.1</v>
      </c>
      <c r="X30" s="179">
        <v>0</v>
      </c>
      <c r="Y30" s="179">
        <v>0</v>
      </c>
      <c r="Z30" s="179">
        <v>0</v>
      </c>
      <c r="AA30" s="85">
        <v>0</v>
      </c>
      <c r="AB30" s="85">
        <v>0</v>
      </c>
      <c r="AC30" s="85">
        <v>0</v>
      </c>
      <c r="AD30" s="310" t="s">
        <v>163</v>
      </c>
      <c r="AE30" s="310" t="s">
        <v>163</v>
      </c>
    </row>
    <row r="31" spans="1:33" x14ac:dyDescent="0.25">
      <c r="A31" s="66" t="s">
        <v>165</v>
      </c>
      <c r="B31" s="66"/>
      <c r="C31" s="179" t="s">
        <v>163</v>
      </c>
      <c r="D31" s="179" t="s">
        <v>163</v>
      </c>
      <c r="E31" s="179" t="s">
        <v>163</v>
      </c>
      <c r="F31" s="179" t="s">
        <v>163</v>
      </c>
      <c r="G31" s="179" t="s">
        <v>163</v>
      </c>
      <c r="H31" s="179" t="s">
        <v>163</v>
      </c>
      <c r="I31" s="179" t="s">
        <v>163</v>
      </c>
      <c r="J31" s="179" t="s">
        <v>163</v>
      </c>
      <c r="K31" s="179" t="s">
        <v>163</v>
      </c>
      <c r="L31" s="179" t="s">
        <v>163</v>
      </c>
      <c r="M31" s="179" t="s">
        <v>163</v>
      </c>
      <c r="N31" s="179" t="s">
        <v>163</v>
      </c>
      <c r="O31" s="179" t="s">
        <v>163</v>
      </c>
      <c r="P31" s="179" t="s">
        <v>163</v>
      </c>
      <c r="Q31" s="179" t="s">
        <v>163</v>
      </c>
      <c r="R31" s="179">
        <v>30.9</v>
      </c>
      <c r="S31" s="179">
        <v>30.5</v>
      </c>
      <c r="T31" s="179">
        <v>26.8</v>
      </c>
      <c r="U31" s="179">
        <v>26.4</v>
      </c>
      <c r="V31" s="179">
        <v>26.66</v>
      </c>
      <c r="W31" s="179">
        <v>23.9</v>
      </c>
      <c r="X31" s="179">
        <v>0</v>
      </c>
      <c r="Y31" s="179">
        <v>0</v>
      </c>
      <c r="Z31" s="179">
        <v>0</v>
      </c>
      <c r="AA31" s="85">
        <v>0</v>
      </c>
      <c r="AB31" s="85">
        <v>0</v>
      </c>
      <c r="AC31" s="85">
        <v>0</v>
      </c>
      <c r="AD31" s="310" t="s">
        <v>163</v>
      </c>
      <c r="AE31" s="310" t="s">
        <v>163</v>
      </c>
    </row>
    <row r="32" spans="1:33"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177"/>
      <c r="AC32" s="177"/>
      <c r="AD32" s="66"/>
    </row>
    <row r="33" spans="1:30" x14ac:dyDescent="0.25">
      <c r="A33" s="22" t="s">
        <v>229</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177"/>
      <c r="AC33" s="177"/>
      <c r="AD33" s="66"/>
    </row>
    <row r="34" spans="1:30" x14ac:dyDescent="0.25">
      <c r="A34" s="22" t="s">
        <v>230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177"/>
      <c r="AC34" s="177"/>
      <c r="AD34" s="66"/>
    </row>
    <row r="35" spans="1:30" x14ac:dyDescent="0.25">
      <c r="A35" s="22" t="s">
        <v>231</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177"/>
      <c r="AC35" s="177"/>
      <c r="AD35" s="66"/>
    </row>
    <row r="36" spans="1:30" x14ac:dyDescent="0.25">
      <c r="A36" s="22" t="s">
        <v>232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177"/>
      <c r="AC36" s="177"/>
      <c r="AD36" s="66"/>
    </row>
    <row r="37" spans="1:30" x14ac:dyDescent="0.25">
      <c r="A37" s="22" t="s">
        <v>233</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177"/>
      <c r="AC37" s="177"/>
      <c r="AD37" s="66"/>
    </row>
  </sheetData>
  <mergeCells count="1">
    <mergeCell ref="A4:F4"/>
  </mergeCells>
  <hyperlinks>
    <hyperlink ref="A1" location="'Contents'!B7" display="⇐ Return to contents" xr:uid="{E45055DF-F0AF-48E8-B065-8ABA88ED137E}"/>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E2916-DDD6-4567-9B74-6EEE484C1D8B}">
  <sheetPr codeName="Sheet2"/>
  <dimension ref="A1:Z70"/>
  <sheetViews>
    <sheetView showGridLines="0" zoomScaleNormal="100" workbookViewId="0">
      <selection activeCell="B1" sqref="B1"/>
    </sheetView>
  </sheetViews>
  <sheetFormatPr defaultColWidth="8.85546875" defaultRowHeight="15" x14ac:dyDescent="0.25"/>
  <cols>
    <col min="1" max="2" width="29.5703125" style="183" customWidth="1"/>
    <col min="3" max="20" width="16.7109375" style="183" customWidth="1"/>
    <col min="21" max="21" width="13.140625" style="183" customWidth="1"/>
    <col min="22" max="22" width="18.7109375" style="183" customWidth="1"/>
    <col min="23" max="24" width="20" style="183" customWidth="1"/>
    <col min="25" max="25" width="24" style="183" customWidth="1"/>
    <col min="26" max="29" width="8.85546875" style="183"/>
    <col min="30" max="30" width="14.140625" style="183" customWidth="1"/>
    <col min="31" max="16384" width="8.85546875" style="183"/>
  </cols>
  <sheetData>
    <row r="1" spans="1:26" x14ac:dyDescent="0.25">
      <c r="A1" s="182" t="s">
        <v>21</v>
      </c>
    </row>
    <row r="3" spans="1:26" s="184" customFormat="1" ht="31.5" x14ac:dyDescent="0.5">
      <c r="A3" s="184" t="s">
        <v>234</v>
      </c>
    </row>
    <row r="4" spans="1:26" ht="31.15" customHeight="1" x14ac:dyDescent="0.25">
      <c r="A4" s="415" t="s">
        <v>235</v>
      </c>
      <c r="B4" s="415"/>
      <c r="C4" s="415"/>
      <c r="D4" s="415"/>
      <c r="E4" s="415"/>
    </row>
    <row r="5" spans="1:26" ht="31.15" customHeight="1" x14ac:dyDescent="0.25">
      <c r="A5" s="416" t="s">
        <v>236</v>
      </c>
      <c r="B5" s="416"/>
      <c r="C5" s="416"/>
      <c r="D5" s="416"/>
      <c r="E5" s="416"/>
    </row>
    <row r="7" spans="1:26" s="185" customFormat="1" ht="27.75" x14ac:dyDescent="0.45">
      <c r="A7" s="186" t="s">
        <v>237</v>
      </c>
    </row>
    <row r="8" spans="1:26" s="185" customFormat="1" ht="18.75" x14ac:dyDescent="0.3">
      <c r="A8" s="185" t="s">
        <v>238</v>
      </c>
    </row>
    <row r="9" spans="1:26" s="189" customFormat="1" ht="77.25" customHeight="1" x14ac:dyDescent="0.25">
      <c r="A9" t="s">
        <v>239</v>
      </c>
      <c r="B9" t="s">
        <v>240</v>
      </c>
      <c r="C9" t="s">
        <v>203</v>
      </c>
      <c r="D9" t="s">
        <v>204</v>
      </c>
      <c r="E9" t="s">
        <v>205</v>
      </c>
      <c r="F9" t="s">
        <v>143</v>
      </c>
      <c r="G9" t="s">
        <v>144</v>
      </c>
      <c r="H9" t="s">
        <v>145</v>
      </c>
      <c r="I9" t="s">
        <v>146</v>
      </c>
      <c r="J9" t="s">
        <v>147</v>
      </c>
      <c r="K9" t="s">
        <v>148</v>
      </c>
      <c r="L9" t="s">
        <v>149</v>
      </c>
      <c r="M9" t="s">
        <v>150</v>
      </c>
      <c r="N9" t="s">
        <v>151</v>
      </c>
      <c r="O9" t="s">
        <v>152</v>
      </c>
      <c r="P9" t="s">
        <v>153</v>
      </c>
      <c r="Q9" t="s">
        <v>154</v>
      </c>
      <c r="R9" t="s">
        <v>155</v>
      </c>
      <c r="S9" t="s">
        <v>156</v>
      </c>
      <c r="T9" t="s">
        <v>157</v>
      </c>
      <c r="U9" t="s">
        <v>158</v>
      </c>
      <c r="V9" s="1" t="s">
        <v>241</v>
      </c>
      <c r="W9" s="1" t="s">
        <v>242</v>
      </c>
      <c r="X9" s="1" t="s">
        <v>243</v>
      </c>
      <c r="Y9" s="1" t="s">
        <v>244</v>
      </c>
    </row>
    <row r="10" spans="1:26" s="209" customFormat="1" x14ac:dyDescent="0.25">
      <c r="A10" t="s">
        <v>245</v>
      </c>
      <c r="B10"/>
      <c r="C10" s="15">
        <v>2.7550300000000001</v>
      </c>
      <c r="D10" s="15">
        <v>3.6930459999999998</v>
      </c>
      <c r="E10" s="15">
        <v>3.241044</v>
      </c>
      <c r="F10" s="15">
        <v>2.2415769999999999</v>
      </c>
      <c r="G10" s="15">
        <v>2.3298459999999999</v>
      </c>
      <c r="H10" s="15">
        <v>2.4265699999999999</v>
      </c>
      <c r="I10" s="15">
        <v>2.7386759999999999</v>
      </c>
      <c r="J10" s="15">
        <v>2.989849</v>
      </c>
      <c r="K10" s="15">
        <v>2.8089840000000001</v>
      </c>
      <c r="L10" s="15">
        <v>2.3498450000000002</v>
      </c>
      <c r="M10" s="15">
        <v>2.018697</v>
      </c>
      <c r="N10" s="15">
        <v>2.077216</v>
      </c>
      <c r="O10" s="15">
        <v>0.78400693999999993</v>
      </c>
      <c r="P10" s="15">
        <v>3</v>
      </c>
      <c r="Q10" s="15">
        <v>1.7</v>
      </c>
      <c r="R10" s="15">
        <v>1.6</v>
      </c>
      <c r="S10" s="15">
        <v>1.7781020000000001</v>
      </c>
      <c r="T10" s="15">
        <v>1.96695</v>
      </c>
      <c r="U10" s="15">
        <v>1.7464000000000002</v>
      </c>
      <c r="V10" s="323">
        <f>HE___Total_value_of_grants[[#This Row],[2020/21]]-HE___Total_value_of_grants[[#This Row],[2002/03]]</f>
        <v>-1.0086299999999999</v>
      </c>
      <c r="W10" s="308">
        <f>HE___Total_value_of_grants[[#This Row],[Change in grant expenditure 
2002/03 to 2020/21 (£m)]]/HE___Total_value_of_grants[[#This Row],[2002/03]]</f>
        <v>-0.36610490629866094</v>
      </c>
      <c r="X10" s="308">
        <f>(HE___Total_value_of_grants[[#This Row],[2020/21]]-HE___Total_value_of_grants[[#This Row],[2019/20]])/HE___Total_value_of_grants[[#This Row],[2019/20]]</f>
        <v>-0.11212791377513399</v>
      </c>
      <c r="Y10" s="406"/>
      <c r="Z10" s="210"/>
    </row>
    <row r="11" spans="1:26" s="209" customFormat="1" x14ac:dyDescent="0.25">
      <c r="A11" t="s">
        <v>246</v>
      </c>
      <c r="B11"/>
      <c r="C11" s="15">
        <v>6.3055399999999997</v>
      </c>
      <c r="D11" s="15">
        <v>6.019889</v>
      </c>
      <c r="E11" s="15">
        <v>4.9079429999999995</v>
      </c>
      <c r="F11" s="15">
        <v>6.7683330000000002</v>
      </c>
      <c r="G11" s="15">
        <v>4.4705089999999998</v>
      </c>
      <c r="H11" s="15">
        <v>5.0054920000000003</v>
      </c>
      <c r="I11" s="15">
        <v>6.412382</v>
      </c>
      <c r="J11" s="15">
        <v>4.8051279999999998</v>
      </c>
      <c r="K11" s="15">
        <v>4.5838549999999998</v>
      </c>
      <c r="L11" s="15">
        <v>5.1078070000000002</v>
      </c>
      <c r="M11" s="15">
        <v>2.8891460000000002</v>
      </c>
      <c r="N11" s="15">
        <v>1.8044469999999999</v>
      </c>
      <c r="O11" s="15">
        <v>1.65965575</v>
      </c>
      <c r="P11" s="15">
        <v>1.8</v>
      </c>
      <c r="Q11" s="15">
        <v>1.9</v>
      </c>
      <c r="R11" s="15">
        <v>1.9</v>
      </c>
      <c r="S11" s="15">
        <v>1.644693</v>
      </c>
      <c r="T11" s="15">
        <v>2.140012</v>
      </c>
      <c r="U11" s="15">
        <v>2.6917999999999997</v>
      </c>
      <c r="V11" s="323">
        <f>HE___Total_value_of_grants[[#This Row],[2020/21]]-HE___Total_value_of_grants[[#This Row],[2002/03]]</f>
        <v>-3.61374</v>
      </c>
      <c r="W11" s="308">
        <f>HE___Total_value_of_grants[[#This Row],[Change in grant expenditure 
2002/03 to 2020/21 (£m)]]/HE___Total_value_of_grants[[#This Row],[2002/03]]</f>
        <v>-0.57310555479784442</v>
      </c>
      <c r="X11" s="308">
        <f>(HE___Total_value_of_grants[[#This Row],[2020/21]]-HE___Total_value_of_grants[[#This Row],[2019/20]])/HE___Total_value_of_grants[[#This Row],[2019/20]]</f>
        <v>0.25784341396216459</v>
      </c>
      <c r="Y11" s="406"/>
      <c r="Z11" s="210"/>
    </row>
    <row r="12" spans="1:26" s="209" customFormat="1" x14ac:dyDescent="0.25">
      <c r="A12" t="s">
        <v>247</v>
      </c>
      <c r="B12"/>
      <c r="C12" s="15">
        <v>4.6301419999999993</v>
      </c>
      <c r="D12" s="15">
        <v>4.2439789999999995</v>
      </c>
      <c r="E12" s="15">
        <v>5.290889</v>
      </c>
      <c r="F12" s="15">
        <v>6.0600849999999999</v>
      </c>
      <c r="G12" s="15">
        <v>5.588794</v>
      </c>
      <c r="H12" s="15">
        <v>4.8234530000000007</v>
      </c>
      <c r="I12" s="15">
        <v>3.4627999999999997</v>
      </c>
      <c r="J12" s="15">
        <v>4.0312110000000008</v>
      </c>
      <c r="K12" s="15">
        <v>5.569483</v>
      </c>
      <c r="L12" s="15">
        <v>5.4892760000000003</v>
      </c>
      <c r="M12" s="15">
        <v>3.3096870000000003</v>
      </c>
      <c r="N12" s="15">
        <v>3.4405070000000002</v>
      </c>
      <c r="O12" s="15">
        <v>3.7690165899999997</v>
      </c>
      <c r="P12" s="15">
        <v>2.8</v>
      </c>
      <c r="Q12" s="15">
        <v>3.3</v>
      </c>
      <c r="R12" s="15">
        <v>3</v>
      </c>
      <c r="S12" s="15">
        <v>2.7897600000000002</v>
      </c>
      <c r="T12" s="15">
        <v>2.580098</v>
      </c>
      <c r="U12" s="15">
        <v>2.2296999999999998</v>
      </c>
      <c r="V12" s="323">
        <f>HE___Total_value_of_grants[[#This Row],[2020/21]]-HE___Total_value_of_grants[[#This Row],[2002/03]]</f>
        <v>-2.4004419999999995</v>
      </c>
      <c r="W12" s="308">
        <f>HE___Total_value_of_grants[[#This Row],[Change in grant expenditure 
2002/03 to 2020/21 (£m)]]/HE___Total_value_of_grants[[#This Row],[2002/03]]</f>
        <v>-0.51843809541910379</v>
      </c>
      <c r="X12" s="308">
        <f>(HE___Total_value_of_grants[[#This Row],[2020/21]]-HE___Total_value_of_grants[[#This Row],[2019/20]])/HE___Total_value_of_grants[[#This Row],[2019/20]]</f>
        <v>-0.13580801969537598</v>
      </c>
      <c r="Y12" s="406"/>
      <c r="Z12" s="210"/>
    </row>
    <row r="13" spans="1:26" s="209" customFormat="1" x14ac:dyDescent="0.25">
      <c r="A13" t="s">
        <v>248</v>
      </c>
      <c r="B13"/>
      <c r="C13" s="15">
        <v>3.7727950000000003</v>
      </c>
      <c r="D13" s="15">
        <v>3.387718</v>
      </c>
      <c r="E13" s="15">
        <v>3.8049119999999998</v>
      </c>
      <c r="F13" s="15">
        <v>2.707697</v>
      </c>
      <c r="G13" s="15">
        <v>4.0082459999999998</v>
      </c>
      <c r="H13" s="15">
        <v>2.7726360000000003</v>
      </c>
      <c r="I13" s="15">
        <v>2.8950469999999999</v>
      </c>
      <c r="J13" s="15">
        <v>3.37195</v>
      </c>
      <c r="K13" s="15">
        <v>4.1832690000000001</v>
      </c>
      <c r="L13" s="15">
        <v>3.8553350000000002</v>
      </c>
      <c r="M13" s="15">
        <v>1.6590850000000001</v>
      </c>
      <c r="N13" s="15">
        <v>2.2991839999999999</v>
      </c>
      <c r="O13" s="15">
        <v>2.5700746699999999</v>
      </c>
      <c r="P13" s="15">
        <v>1.7</v>
      </c>
      <c r="Q13" s="15">
        <v>1.5999999999999999</v>
      </c>
      <c r="R13" s="15">
        <v>1.7000000000000002</v>
      </c>
      <c r="S13" s="15">
        <v>1.2112970000000001</v>
      </c>
      <c r="T13" s="15">
        <v>1.8758589999999999</v>
      </c>
      <c r="U13" s="15">
        <v>2.0204</v>
      </c>
      <c r="V13" s="323">
        <f>HE___Total_value_of_grants[[#This Row],[2020/21]]-HE___Total_value_of_grants[[#This Row],[2002/03]]</f>
        <v>-1.7523950000000004</v>
      </c>
      <c r="W13" s="308">
        <f>HE___Total_value_of_grants[[#This Row],[Change in grant expenditure 
2002/03 to 2020/21 (£m)]]/HE___Total_value_of_grants[[#This Row],[2002/03]]</f>
        <v>-0.46448190267427736</v>
      </c>
      <c r="X13" s="308">
        <f>(HE___Total_value_of_grants[[#This Row],[2020/21]]-HE___Total_value_of_grants[[#This Row],[2019/20]])/HE___Total_value_of_grants[[#This Row],[2019/20]]</f>
        <v>7.7053232679002007E-2</v>
      </c>
      <c r="Y13" s="406"/>
      <c r="Z13" s="210"/>
    </row>
    <row r="14" spans="1:26" s="209" customFormat="1" x14ac:dyDescent="0.25">
      <c r="A14" t="s">
        <v>249</v>
      </c>
      <c r="B14"/>
      <c r="C14" s="15">
        <v>3.3176410000000001</v>
      </c>
      <c r="D14" s="15">
        <v>2.411556</v>
      </c>
      <c r="E14" s="15">
        <v>2.490802</v>
      </c>
      <c r="F14" s="15">
        <v>2.712523</v>
      </c>
      <c r="G14" s="15">
        <v>2.7797869999999998</v>
      </c>
      <c r="H14" s="15">
        <v>2.9153229999999999</v>
      </c>
      <c r="I14" s="15">
        <v>2.065652</v>
      </c>
      <c r="J14" s="15">
        <v>3.1771859999999998</v>
      </c>
      <c r="K14" s="15">
        <v>1.9471890000000001</v>
      </c>
      <c r="L14" s="15">
        <v>1.2882420000000001</v>
      </c>
      <c r="M14" s="15">
        <v>0.74704400000000004</v>
      </c>
      <c r="N14" s="15">
        <v>1.198302</v>
      </c>
      <c r="O14" s="15">
        <v>1.7744993</v>
      </c>
      <c r="P14" s="15">
        <v>1.5</v>
      </c>
      <c r="Q14" s="15">
        <v>1.3</v>
      </c>
      <c r="R14" s="15">
        <v>1.1000000000000001</v>
      </c>
      <c r="S14" s="15">
        <v>0.64307099999999995</v>
      </c>
      <c r="T14" s="15">
        <v>0.61581799999999998</v>
      </c>
      <c r="U14" s="15">
        <v>0.71750000000000003</v>
      </c>
      <c r="V14" s="323">
        <f>HE___Total_value_of_grants[[#This Row],[2020/21]]-HE___Total_value_of_grants[[#This Row],[2002/03]]</f>
        <v>-2.6001409999999998</v>
      </c>
      <c r="W14" s="308">
        <f>HE___Total_value_of_grants[[#This Row],[Change in grant expenditure 
2002/03 to 2020/21 (£m)]]/HE___Total_value_of_grants[[#This Row],[2002/03]]</f>
        <v>-0.78373187454579918</v>
      </c>
      <c r="X14" s="308">
        <f>(HE___Total_value_of_grants[[#This Row],[2020/21]]-HE___Total_value_of_grants[[#This Row],[2019/20]])/HE___Total_value_of_grants[[#This Row],[2019/20]]</f>
        <v>0.16511696637642947</v>
      </c>
      <c r="Y14" s="406"/>
      <c r="Z14" s="210"/>
    </row>
    <row r="15" spans="1:26" s="209" customFormat="1" x14ac:dyDescent="0.25">
      <c r="A15" t="s">
        <v>250</v>
      </c>
      <c r="B15"/>
      <c r="C15" s="15">
        <v>3.1537299999999999</v>
      </c>
      <c r="D15" s="15">
        <v>3.1565720000000002</v>
      </c>
      <c r="E15" s="15">
        <v>3.7010890000000001</v>
      </c>
      <c r="F15" s="15">
        <v>3.6297440000000001</v>
      </c>
      <c r="G15" s="15">
        <v>2.419098</v>
      </c>
      <c r="H15" s="15">
        <v>2.0047799999999998</v>
      </c>
      <c r="I15" s="15">
        <v>1.876436</v>
      </c>
      <c r="J15" s="15">
        <v>2.0345070000000001</v>
      </c>
      <c r="K15" s="15">
        <v>3.3515929999999998</v>
      </c>
      <c r="L15" s="15">
        <v>2.6755260000000001</v>
      </c>
      <c r="M15" s="15">
        <v>1.2203710000000001</v>
      </c>
      <c r="N15" s="15">
        <v>1.283523</v>
      </c>
      <c r="O15" s="15">
        <v>1.0369750099999999</v>
      </c>
      <c r="P15" s="15">
        <v>1.3</v>
      </c>
      <c r="Q15" s="15">
        <v>2</v>
      </c>
      <c r="R15" s="15">
        <v>1.9</v>
      </c>
      <c r="S15" s="15">
        <v>1.754515</v>
      </c>
      <c r="T15" s="15">
        <v>1.8916139999999999</v>
      </c>
      <c r="U15" s="15">
        <v>1.764</v>
      </c>
      <c r="V15" s="323">
        <f>HE___Total_value_of_grants[[#This Row],[2020/21]]-HE___Total_value_of_grants[[#This Row],[2002/03]]</f>
        <v>-1.3897299999999999</v>
      </c>
      <c r="W15" s="308">
        <f>HE___Total_value_of_grants[[#This Row],[Change in grant expenditure 
2002/03 to 2020/21 (£m)]]/HE___Total_value_of_grants[[#This Row],[2002/03]]</f>
        <v>-0.44066232683203699</v>
      </c>
      <c r="X15" s="308">
        <f>(HE___Total_value_of_grants[[#This Row],[2020/21]]-HE___Total_value_of_grants[[#This Row],[2019/20]])/HE___Total_value_of_grants[[#This Row],[2019/20]]</f>
        <v>-6.7463023640129488E-2</v>
      </c>
      <c r="Y15" s="406"/>
      <c r="Z15" s="210"/>
    </row>
    <row r="16" spans="1:26" s="209" customFormat="1" x14ac:dyDescent="0.25">
      <c r="A16" t="s">
        <v>251</v>
      </c>
      <c r="B16"/>
      <c r="C16" s="15">
        <v>4.5759299999999996</v>
      </c>
      <c r="D16" s="15">
        <v>4.4754909999999999</v>
      </c>
      <c r="E16" s="15">
        <v>2.838133</v>
      </c>
      <c r="F16" s="15">
        <v>2.3705270000000001</v>
      </c>
      <c r="G16" s="15">
        <v>3.6569259999999999</v>
      </c>
      <c r="H16" s="15">
        <v>3.6122179999999999</v>
      </c>
      <c r="I16" s="15">
        <v>1.7727329999999999</v>
      </c>
      <c r="J16" s="15">
        <v>4.3367310000000003</v>
      </c>
      <c r="K16" s="15">
        <v>5.1147609999999997</v>
      </c>
      <c r="L16" s="15">
        <v>4.5715320000000004</v>
      </c>
      <c r="M16" s="15">
        <v>0.98752799999999996</v>
      </c>
      <c r="N16" s="15">
        <v>1.098193</v>
      </c>
      <c r="O16" s="15">
        <v>1.6279561899999999</v>
      </c>
      <c r="P16" s="15">
        <v>2</v>
      </c>
      <c r="Q16" s="15">
        <v>2.9</v>
      </c>
      <c r="R16" s="15">
        <v>3.3</v>
      </c>
      <c r="S16" s="15">
        <v>6.3240420000000004</v>
      </c>
      <c r="T16" s="15">
        <v>2.008</v>
      </c>
      <c r="U16" s="15">
        <v>68.584600000000009</v>
      </c>
      <c r="V16" s="323">
        <f>HE___Total_value_of_grants[[#This Row],[2020/21]]-HE___Total_value_of_grants[[#This Row],[2002/03]]</f>
        <v>64.008670000000009</v>
      </c>
      <c r="W16" s="308">
        <f>HE___Total_value_of_grants[[#This Row],[Change in grant expenditure 
2002/03 to 2020/21 (£m)]]/HE___Total_value_of_grants[[#This Row],[2002/03]]</f>
        <v>13.988122632994827</v>
      </c>
      <c r="X16" s="308">
        <f>(HE___Total_value_of_grants[[#This Row],[2020/21]]-HE___Total_value_of_grants[[#This Row],[2019/20]])/HE___Total_value_of_grants[[#This Row],[2019/20]]</f>
        <v>33.155677290836657</v>
      </c>
      <c r="Y16" s="406"/>
      <c r="Z16" s="210"/>
    </row>
    <row r="17" spans="1:26" s="212" customFormat="1" x14ac:dyDescent="0.25">
      <c r="A17" s="26" t="s">
        <v>252</v>
      </c>
      <c r="B17" s="26"/>
      <c r="C17" s="218">
        <v>28.510808000000001</v>
      </c>
      <c r="D17" s="218">
        <v>27.388251000000004</v>
      </c>
      <c r="E17" s="218">
        <v>26.274811999999997</v>
      </c>
      <c r="F17" s="218">
        <v>26.490485999999997</v>
      </c>
      <c r="G17" s="218">
        <v>25.253205999999999</v>
      </c>
      <c r="H17" s="218">
        <v>23.560472000000001</v>
      </c>
      <c r="I17" s="218">
        <v>21.223725999999996</v>
      </c>
      <c r="J17" s="218">
        <v>24.746562000000001</v>
      </c>
      <c r="K17" s="218">
        <v>27.559134</v>
      </c>
      <c r="L17" s="218">
        <v>25.337563000000003</v>
      </c>
      <c r="M17" s="218">
        <v>12.831558000000001</v>
      </c>
      <c r="N17" s="218">
        <v>13.201372000000001</v>
      </c>
      <c r="O17" s="218">
        <v>13.22218445</v>
      </c>
      <c r="P17" s="218">
        <v>14.1</v>
      </c>
      <c r="Q17" s="218">
        <v>14.700000000000001</v>
      </c>
      <c r="R17" s="218">
        <v>14.5</v>
      </c>
      <c r="S17" s="218">
        <v>16.145479999999999</v>
      </c>
      <c r="T17" s="218">
        <v>13.078351000000001</v>
      </c>
      <c r="U17" s="218">
        <v>79.75439999999999</v>
      </c>
      <c r="V17" s="394">
        <f>HE___Total_value_of_grants[[#This Row],[2020/21]]-HE___Total_value_of_grants[[#This Row],[2002/03]]</f>
        <v>51.243591999999992</v>
      </c>
      <c r="W17" s="324">
        <f>HE___Total_value_of_grants[[#This Row],[Change in grant expenditure 
2002/03 to 2020/21 (£m)]]/HE___Total_value_of_grants[[#This Row],[2002/03]]</f>
        <v>1.7973391704647581</v>
      </c>
      <c r="X17" s="324">
        <f>(HE___Total_value_of_grants[[#This Row],[2020/21]]-HE___Total_value_of_grants[[#This Row],[2019/20]])/HE___Total_value_of_grants[[#This Row],[2019/20]]</f>
        <v>5.0981999947852739</v>
      </c>
      <c r="Y17" s="407"/>
      <c r="Z17" s="211"/>
    </row>
    <row r="18" spans="1:26" s="189" customFormat="1" x14ac:dyDescent="0.25"/>
    <row r="19" spans="1:26" s="189" customFormat="1" ht="18.75" x14ac:dyDescent="0.3">
      <c r="A19" s="185" t="s">
        <v>253</v>
      </c>
    </row>
    <row r="20" spans="1:26" ht="60" x14ac:dyDescent="0.25">
      <c r="A20" s="183" t="s">
        <v>239</v>
      </c>
      <c r="B20" s="183" t="s">
        <v>254</v>
      </c>
      <c r="C20" s="183" t="s">
        <v>203</v>
      </c>
      <c r="D20" s="183" t="s">
        <v>204</v>
      </c>
      <c r="E20" s="183" t="s">
        <v>205</v>
      </c>
      <c r="F20" s="183" t="s">
        <v>143</v>
      </c>
      <c r="G20" s="183" t="s">
        <v>144</v>
      </c>
      <c r="H20" s="183" t="s">
        <v>145</v>
      </c>
      <c r="I20" s="183" t="s">
        <v>146</v>
      </c>
      <c r="J20" s="183" t="s">
        <v>147</v>
      </c>
      <c r="K20" s="183" t="s">
        <v>148</v>
      </c>
      <c r="L20" s="183" t="s">
        <v>149</v>
      </c>
      <c r="M20" s="183" t="s">
        <v>150</v>
      </c>
      <c r="N20" s="183" t="s">
        <v>151</v>
      </c>
      <c r="O20" s="183" t="s">
        <v>152</v>
      </c>
      <c r="P20" s="183" t="s">
        <v>153</v>
      </c>
      <c r="Q20" s="183" t="s">
        <v>154</v>
      </c>
      <c r="R20" s="183" t="s">
        <v>155</v>
      </c>
      <c r="S20" s="183" t="s">
        <v>156</v>
      </c>
      <c r="T20" s="183" t="s">
        <v>157</v>
      </c>
      <c r="U20" s="183" t="s">
        <v>158</v>
      </c>
      <c r="V20" s="311" t="s">
        <v>255</v>
      </c>
      <c r="W20" s="312" t="s">
        <v>256</v>
      </c>
    </row>
    <row r="21" spans="1:26" s="4" customFormat="1" x14ac:dyDescent="0.25">
      <c r="A21" s="8" t="s">
        <v>245</v>
      </c>
      <c r="B21" s="191" t="s">
        <v>121</v>
      </c>
      <c r="C21" s="196">
        <v>4880</v>
      </c>
      <c r="D21" s="196">
        <v>5784</v>
      </c>
      <c r="E21" s="196">
        <v>3406</v>
      </c>
      <c r="F21" s="196">
        <v>2241</v>
      </c>
      <c r="G21" s="196">
        <v>2329</v>
      </c>
      <c r="H21" s="196">
        <v>2321</v>
      </c>
      <c r="I21" s="196">
        <v>2738.6756</v>
      </c>
      <c r="J21" s="196">
        <v>2950.85</v>
      </c>
      <c r="K21" s="196">
        <v>2808.9839999999999</v>
      </c>
      <c r="L21" s="196">
        <v>2350</v>
      </c>
      <c r="M21" s="196">
        <v>2018.6969999999999</v>
      </c>
      <c r="N21" s="196">
        <v>2077.2159999999999</v>
      </c>
      <c r="O21" s="196">
        <v>784.00693999999999</v>
      </c>
      <c r="P21" s="196">
        <v>2972.248</v>
      </c>
      <c r="Q21" s="196">
        <v>1681.84</v>
      </c>
      <c r="R21" s="196">
        <v>1619.5820000000001</v>
      </c>
      <c r="S21" s="196">
        <v>1778.1020000000001</v>
      </c>
      <c r="T21" s="197">
        <v>1966.95</v>
      </c>
      <c r="U21" s="197">
        <v>1746.4</v>
      </c>
      <c r="V21" s="313">
        <f>Table12[[#This Row],[2020/21]]-Table12[[#This Row],[2019/20]]</f>
        <v>-220.54999999999995</v>
      </c>
      <c r="W21" s="314">
        <f>Table12[[#This Row],[Change in grant expenditure (£000s)
2019/20 to 2020/21]]/Table12[[#This Row],[2019/20]]</f>
        <v>-0.11212791377513406</v>
      </c>
    </row>
    <row r="22" spans="1:26" x14ac:dyDescent="0.25">
      <c r="A22" s="188"/>
      <c r="B22" s="193" t="s">
        <v>257</v>
      </c>
      <c r="C22" s="195" t="s">
        <v>163</v>
      </c>
      <c r="D22" s="195" t="s">
        <v>163</v>
      </c>
      <c r="E22" s="195" t="s">
        <v>163</v>
      </c>
      <c r="F22" s="195" t="s">
        <v>163</v>
      </c>
      <c r="G22" s="195" t="s">
        <v>163</v>
      </c>
      <c r="H22" s="195" t="s">
        <v>163</v>
      </c>
      <c r="I22" s="198">
        <v>1059.633</v>
      </c>
      <c r="J22" s="198">
        <v>1011.712</v>
      </c>
      <c r="K22" s="198">
        <v>999.69600000000003</v>
      </c>
      <c r="L22" s="198">
        <v>1107</v>
      </c>
      <c r="M22" s="198">
        <v>1583.2149999999999</v>
      </c>
      <c r="N22" s="198">
        <v>1718.104</v>
      </c>
      <c r="O22" s="198">
        <v>599.03800000000001</v>
      </c>
      <c r="P22" s="198">
        <v>2799.0010000000002</v>
      </c>
      <c r="Q22" s="198">
        <v>1436.3430000000001</v>
      </c>
      <c r="R22" s="198">
        <v>1422.7</v>
      </c>
      <c r="S22" s="198">
        <v>1520.1279999999999</v>
      </c>
      <c r="T22" s="199">
        <v>1720.269</v>
      </c>
      <c r="U22" s="199">
        <v>1520.7</v>
      </c>
      <c r="V22" s="315">
        <f>Table12[[#This Row],[2020/21]]-Table12[[#This Row],[2019/20]]</f>
        <v>-199.56899999999996</v>
      </c>
      <c r="W22" s="316">
        <f>Table12[[#This Row],[Change in grant expenditure (£000s)
2019/20 to 2020/21]]/Table12[[#This Row],[2019/20]]</f>
        <v>-0.11601034489373462</v>
      </c>
    </row>
    <row r="23" spans="1:26" x14ac:dyDescent="0.25">
      <c r="A23" s="188"/>
      <c r="B23" s="193" t="s">
        <v>258</v>
      </c>
      <c r="C23" s="195" t="s">
        <v>163</v>
      </c>
      <c r="D23" s="195" t="s">
        <v>163</v>
      </c>
      <c r="E23" s="195" t="s">
        <v>163</v>
      </c>
      <c r="F23" s="195" t="s">
        <v>163</v>
      </c>
      <c r="G23" s="195" t="s">
        <v>163</v>
      </c>
      <c r="H23" s="195" t="s">
        <v>163</v>
      </c>
      <c r="I23" s="198">
        <v>45.588999999999999</v>
      </c>
      <c r="J23" s="198">
        <v>55.820999999999998</v>
      </c>
      <c r="K23" s="198">
        <v>64.799000000000007</v>
      </c>
      <c r="L23" s="198">
        <v>18</v>
      </c>
      <c r="M23" s="198">
        <v>99.26</v>
      </c>
      <c r="N23" s="198">
        <v>141.21299999999999</v>
      </c>
      <c r="O23" s="198">
        <v>18.484999999999999</v>
      </c>
      <c r="P23" s="198">
        <v>0</v>
      </c>
      <c r="Q23" s="198">
        <v>0</v>
      </c>
      <c r="R23" s="198">
        <v>0</v>
      </c>
      <c r="S23" s="198">
        <v>0</v>
      </c>
      <c r="T23" s="199">
        <v>0</v>
      </c>
      <c r="U23" s="199">
        <v>0</v>
      </c>
      <c r="V23" s="315">
        <f>Table12[[#This Row],[2020/21]]-Table12[[#This Row],[2019/20]]</f>
        <v>0</v>
      </c>
      <c r="W23" s="316"/>
    </row>
    <row r="24" spans="1:26" x14ac:dyDescent="0.25">
      <c r="A24" s="188"/>
      <c r="B24" s="193" t="s">
        <v>259</v>
      </c>
      <c r="C24" s="195" t="s">
        <v>163</v>
      </c>
      <c r="D24" s="195" t="s">
        <v>163</v>
      </c>
      <c r="E24" s="195" t="s">
        <v>163</v>
      </c>
      <c r="F24" s="195" t="s">
        <v>163</v>
      </c>
      <c r="G24" s="195" t="s">
        <v>163</v>
      </c>
      <c r="H24" s="195" t="s">
        <v>163</v>
      </c>
      <c r="I24" s="198">
        <v>1550.4456</v>
      </c>
      <c r="J24" s="198">
        <v>1614.451</v>
      </c>
      <c r="K24" s="198">
        <v>1499.059</v>
      </c>
      <c r="L24" s="198">
        <v>967.6</v>
      </c>
      <c r="M24" s="198">
        <v>129.35499999999999</v>
      </c>
      <c r="N24" s="198">
        <v>55.948</v>
      </c>
      <c r="O24" s="198">
        <v>141.86661999999998</v>
      </c>
      <c r="P24" s="198">
        <v>0</v>
      </c>
      <c r="Q24" s="198">
        <v>115.155</v>
      </c>
      <c r="R24" s="198">
        <v>8.1479999999999997</v>
      </c>
      <c r="S24" s="198">
        <v>-10.148</v>
      </c>
      <c r="T24" s="199">
        <v>-1</v>
      </c>
      <c r="U24" s="199">
        <v>0</v>
      </c>
      <c r="V24" s="315">
        <f>Table12[[#This Row],[2020/21]]-Table12[[#This Row],[2019/20]]</f>
        <v>1</v>
      </c>
      <c r="W24" s="316">
        <f>Table12[[#This Row],[Change in grant expenditure (£000s)
2019/20 to 2020/21]]/Table12[[#This Row],[2019/20]]</f>
        <v>-1</v>
      </c>
    </row>
    <row r="25" spans="1:26" x14ac:dyDescent="0.25">
      <c r="A25" s="188"/>
      <c r="B25" s="193" t="s">
        <v>260</v>
      </c>
      <c r="C25" s="195" t="s">
        <v>163</v>
      </c>
      <c r="D25" s="195" t="s">
        <v>163</v>
      </c>
      <c r="E25" s="195" t="s">
        <v>163</v>
      </c>
      <c r="F25" s="195" t="s">
        <v>163</v>
      </c>
      <c r="G25" s="195" t="s">
        <v>163</v>
      </c>
      <c r="H25" s="195" t="s">
        <v>163</v>
      </c>
      <c r="I25" s="198">
        <v>83.007999999999996</v>
      </c>
      <c r="J25" s="198">
        <v>268.86599999999999</v>
      </c>
      <c r="K25" s="198">
        <v>245.43</v>
      </c>
      <c r="L25" s="198">
        <v>257.39999999999998</v>
      </c>
      <c r="M25" s="198">
        <v>206.86699999999999</v>
      </c>
      <c r="N25" s="198">
        <v>161.95099999999999</v>
      </c>
      <c r="O25" s="198">
        <v>24.617319999999999</v>
      </c>
      <c r="P25" s="198">
        <v>173.24700000000001</v>
      </c>
      <c r="Q25" s="198">
        <v>130.34200000000001</v>
      </c>
      <c r="R25" s="198">
        <v>188.73400000000001</v>
      </c>
      <c r="S25" s="198">
        <v>268.12200000000001</v>
      </c>
      <c r="T25" s="199">
        <v>247.68100000000001</v>
      </c>
      <c r="U25" s="199">
        <v>225.7</v>
      </c>
      <c r="V25" s="315">
        <f>Table12[[#This Row],[2020/21]]-Table12[[#This Row],[2019/20]]</f>
        <v>-21.981000000000023</v>
      </c>
      <c r="W25" s="316">
        <f>Table12[[#This Row],[Change in grant expenditure (£000s)
2019/20 to 2020/21]]/Table12[[#This Row],[2019/20]]</f>
        <v>-8.8747219205348907E-2</v>
      </c>
    </row>
    <row r="26" spans="1:26" s="4" customFormat="1" x14ac:dyDescent="0.25">
      <c r="A26" s="4" t="s">
        <v>246</v>
      </c>
      <c r="B26" s="26" t="s">
        <v>121</v>
      </c>
      <c r="C26" s="200">
        <v>6306</v>
      </c>
      <c r="D26" s="200">
        <v>6020</v>
      </c>
      <c r="E26" s="200">
        <v>5029</v>
      </c>
      <c r="F26" s="200">
        <v>7179.415</v>
      </c>
      <c r="G26" s="200">
        <v>4793.0870000000004</v>
      </c>
      <c r="H26" s="200">
        <v>4918.9350000000004</v>
      </c>
      <c r="I26" s="200">
        <v>6411.9789500000006</v>
      </c>
      <c r="J26" s="200">
        <v>4831.6279999999997</v>
      </c>
      <c r="K26" s="200">
        <v>4583.8559999999998</v>
      </c>
      <c r="L26" s="200">
        <v>5107.8</v>
      </c>
      <c r="M26" s="200">
        <v>2889.1460000000002</v>
      </c>
      <c r="N26" s="200">
        <v>1821.4469999999999</v>
      </c>
      <c r="O26" s="200">
        <v>1659.6557499999999</v>
      </c>
      <c r="P26" s="200">
        <v>1813.58</v>
      </c>
      <c r="Q26" s="200">
        <v>1858.06</v>
      </c>
      <c r="R26" s="200">
        <v>1834.655</v>
      </c>
      <c r="S26" s="200">
        <v>1644.693</v>
      </c>
      <c r="T26" s="201">
        <v>2140.011</v>
      </c>
      <c r="U26" s="201">
        <v>2691.7999999999997</v>
      </c>
      <c r="V26" s="317">
        <f>Table12[[#This Row],[2020/21]]-Table12[[#This Row],[2019/20]]</f>
        <v>551.78899999999976</v>
      </c>
      <c r="W26" s="318">
        <f>Table12[[#This Row],[Change in grant expenditure (£000s)
2019/20 to 2020/21]]/Table12[[#This Row],[2019/20]]</f>
        <v>0.25784400173643957</v>
      </c>
    </row>
    <row r="27" spans="1:26" x14ac:dyDescent="0.25">
      <c r="B27" s="194" t="s">
        <v>257</v>
      </c>
      <c r="C27" s="202" t="s">
        <v>163</v>
      </c>
      <c r="D27" s="202" t="s">
        <v>163</v>
      </c>
      <c r="E27" s="202" t="s">
        <v>163</v>
      </c>
      <c r="F27" s="202" t="s">
        <v>163</v>
      </c>
      <c r="G27" s="202" t="s">
        <v>163</v>
      </c>
      <c r="H27" s="202" t="s">
        <v>163</v>
      </c>
      <c r="I27" s="202">
        <v>3317.9595800000002</v>
      </c>
      <c r="J27" s="202">
        <v>2197.826</v>
      </c>
      <c r="K27" s="202">
        <v>1461.075</v>
      </c>
      <c r="L27" s="202">
        <v>2371.8000000000002</v>
      </c>
      <c r="M27" s="202">
        <v>1616.049</v>
      </c>
      <c r="N27" s="202">
        <v>1302.3869999999999</v>
      </c>
      <c r="O27" s="202">
        <v>664.29499999999996</v>
      </c>
      <c r="P27" s="202">
        <v>1525.989</v>
      </c>
      <c r="Q27" s="202">
        <v>1592.527</v>
      </c>
      <c r="R27" s="202">
        <v>1644.9960000000001</v>
      </c>
      <c r="S27" s="202">
        <v>1425.395</v>
      </c>
      <c r="T27" s="203">
        <v>1818.2280000000001</v>
      </c>
      <c r="U27" s="203">
        <v>2248.1999999999998</v>
      </c>
      <c r="V27" s="319">
        <f>Table12[[#This Row],[2020/21]]-Table12[[#This Row],[2019/20]]</f>
        <v>429.97199999999975</v>
      </c>
      <c r="W27" s="320">
        <f>Table12[[#This Row],[Change in grant expenditure (£000s)
2019/20 to 2020/21]]/Table12[[#This Row],[2019/20]]</f>
        <v>0.23647859344372638</v>
      </c>
    </row>
    <row r="28" spans="1:26" x14ac:dyDescent="0.25">
      <c r="B28" s="194" t="s">
        <v>258</v>
      </c>
      <c r="C28" s="202" t="s">
        <v>163</v>
      </c>
      <c r="D28" s="202" t="s">
        <v>163</v>
      </c>
      <c r="E28" s="202" t="s">
        <v>163</v>
      </c>
      <c r="F28" s="202" t="s">
        <v>163</v>
      </c>
      <c r="G28" s="202" t="s">
        <v>163</v>
      </c>
      <c r="H28" s="202" t="s">
        <v>163</v>
      </c>
      <c r="I28" s="202">
        <v>905.08900000000006</v>
      </c>
      <c r="J28" s="202">
        <v>677.18799999999999</v>
      </c>
      <c r="K28" s="202">
        <v>1173.846</v>
      </c>
      <c r="L28" s="202">
        <v>964.2</v>
      </c>
      <c r="M28" s="202">
        <v>511.27300000000002</v>
      </c>
      <c r="N28" s="202">
        <v>8.4710000000000001</v>
      </c>
      <c r="O28" s="202">
        <v>688.68325000000004</v>
      </c>
      <c r="P28" s="202">
        <v>0</v>
      </c>
      <c r="Q28" s="202">
        <v>41.847999999999999</v>
      </c>
      <c r="R28" s="202">
        <v>20</v>
      </c>
      <c r="S28" s="202">
        <v>2.83</v>
      </c>
      <c r="T28" s="203">
        <v>70.534000000000006</v>
      </c>
      <c r="U28" s="203">
        <v>43.2</v>
      </c>
      <c r="V28" s="319">
        <f>Table12[[#This Row],[2020/21]]-Table12[[#This Row],[2019/20]]</f>
        <v>-27.334000000000003</v>
      </c>
      <c r="W28" s="320">
        <f>Table12[[#This Row],[Change in grant expenditure (£000s)
2019/20 to 2020/21]]/Table12[[#This Row],[2019/20]]</f>
        <v>-0.38752941843649874</v>
      </c>
    </row>
    <row r="29" spans="1:26" x14ac:dyDescent="0.25">
      <c r="B29" s="194" t="s">
        <v>259</v>
      </c>
      <c r="C29" s="202" t="s">
        <v>163</v>
      </c>
      <c r="D29" s="202" t="s">
        <v>163</v>
      </c>
      <c r="E29" s="202" t="s">
        <v>163</v>
      </c>
      <c r="F29" s="202" t="s">
        <v>163</v>
      </c>
      <c r="G29" s="202" t="s">
        <v>163</v>
      </c>
      <c r="H29" s="202" t="s">
        <v>163</v>
      </c>
      <c r="I29" s="202">
        <v>1956.36906</v>
      </c>
      <c r="J29" s="202">
        <v>1598.413</v>
      </c>
      <c r="K29" s="202">
        <v>1367.076</v>
      </c>
      <c r="L29" s="202">
        <v>1178.5</v>
      </c>
      <c r="M29" s="202">
        <v>267.20600000000002</v>
      </c>
      <c r="N29" s="202">
        <v>145.69644</v>
      </c>
      <c r="O29" s="202">
        <v>34.262459999999997</v>
      </c>
      <c r="P29" s="202">
        <v>56.307000000000002</v>
      </c>
      <c r="Q29" s="202">
        <v>165.477</v>
      </c>
      <c r="R29" s="202">
        <v>6.7</v>
      </c>
      <c r="S29" s="202">
        <v>-6.7</v>
      </c>
      <c r="T29" s="203">
        <v>0</v>
      </c>
      <c r="U29" s="203">
        <v>0</v>
      </c>
      <c r="V29" s="319">
        <f>Table12[[#This Row],[2020/21]]-Table12[[#This Row],[2019/20]]</f>
        <v>0</v>
      </c>
      <c r="W29" s="320"/>
    </row>
    <row r="30" spans="1:26" x14ac:dyDescent="0.25">
      <c r="B30" s="194" t="s">
        <v>260</v>
      </c>
      <c r="C30" s="202" t="s">
        <v>163</v>
      </c>
      <c r="D30" s="202" t="s">
        <v>163</v>
      </c>
      <c r="E30" s="202" t="s">
        <v>163</v>
      </c>
      <c r="F30" s="202" t="s">
        <v>163</v>
      </c>
      <c r="G30" s="202" t="s">
        <v>163</v>
      </c>
      <c r="H30" s="202" t="s">
        <v>163</v>
      </c>
      <c r="I30" s="202">
        <v>232.96439000000001</v>
      </c>
      <c r="J30" s="202">
        <v>358.20100000000002</v>
      </c>
      <c r="K30" s="202">
        <v>581.85900000000004</v>
      </c>
      <c r="L30" s="202">
        <v>593.29999999999995</v>
      </c>
      <c r="M30" s="202">
        <v>494.61799999999999</v>
      </c>
      <c r="N30" s="202">
        <v>364.89299999999997</v>
      </c>
      <c r="O30" s="202">
        <v>272.41503999999998</v>
      </c>
      <c r="P30" s="202">
        <v>231.28399999999999</v>
      </c>
      <c r="Q30" s="202">
        <v>58.207999999999998</v>
      </c>
      <c r="R30" s="202">
        <v>162.959</v>
      </c>
      <c r="S30" s="202">
        <v>223.16800000000001</v>
      </c>
      <c r="T30" s="203">
        <v>251.249</v>
      </c>
      <c r="U30" s="203">
        <v>400.4</v>
      </c>
      <c r="V30" s="319">
        <f>Table12[[#This Row],[2020/21]]-Table12[[#This Row],[2019/20]]</f>
        <v>149.15099999999998</v>
      </c>
      <c r="W30" s="320">
        <f>Table12[[#This Row],[Change in grant expenditure (£000s)
2019/20 to 2020/21]]/Table12[[#This Row],[2019/20]]</f>
        <v>0.59363818363456167</v>
      </c>
    </row>
    <row r="31" spans="1:26" s="4" customFormat="1" x14ac:dyDescent="0.25">
      <c r="A31" s="8" t="s">
        <v>247</v>
      </c>
      <c r="B31" s="191" t="s">
        <v>121</v>
      </c>
      <c r="C31" s="204">
        <v>4630</v>
      </c>
      <c r="D31" s="204">
        <v>4473</v>
      </c>
      <c r="E31" s="204">
        <v>3727</v>
      </c>
      <c r="F31" s="204">
        <v>6060</v>
      </c>
      <c r="G31" s="204">
        <v>5589</v>
      </c>
      <c r="H31" s="204">
        <v>4655</v>
      </c>
      <c r="I31" s="204">
        <v>3462.8003699999999</v>
      </c>
      <c r="J31" s="204">
        <v>4031.2109999999998</v>
      </c>
      <c r="K31" s="204">
        <v>5569.482</v>
      </c>
      <c r="L31" s="204">
        <v>5414.2120000000004</v>
      </c>
      <c r="M31" s="204">
        <v>3309.6869999999999</v>
      </c>
      <c r="N31" s="204">
        <v>3440.5070000000001</v>
      </c>
      <c r="O31" s="204">
        <v>3769.0165899999997</v>
      </c>
      <c r="P31" s="204">
        <v>2836.567</v>
      </c>
      <c r="Q31" s="204">
        <v>3269.884</v>
      </c>
      <c r="R31" s="204">
        <v>3010.8980000000001</v>
      </c>
      <c r="S31" s="204">
        <v>2789.761</v>
      </c>
      <c r="T31" s="197">
        <v>2580.098</v>
      </c>
      <c r="U31" s="197">
        <v>2229.6999999999998</v>
      </c>
      <c r="V31" s="313">
        <f>Table12[[#This Row],[2020/21]]-Table12[[#This Row],[2019/20]]</f>
        <v>-350.39800000000014</v>
      </c>
      <c r="W31" s="314">
        <f>Table12[[#This Row],[Change in grant expenditure (£000s)
2019/20 to 2020/21]]/Table12[[#This Row],[2019/20]]</f>
        <v>-0.13580801969537598</v>
      </c>
    </row>
    <row r="32" spans="1:26" x14ac:dyDescent="0.25">
      <c r="A32" s="188"/>
      <c r="B32" s="193" t="s">
        <v>257</v>
      </c>
      <c r="C32" s="198" t="s">
        <v>163</v>
      </c>
      <c r="D32" s="198" t="s">
        <v>163</v>
      </c>
      <c r="E32" s="198" t="s">
        <v>163</v>
      </c>
      <c r="F32" s="198" t="s">
        <v>163</v>
      </c>
      <c r="G32" s="198" t="s">
        <v>163</v>
      </c>
      <c r="H32" s="198" t="s">
        <v>163</v>
      </c>
      <c r="I32" s="198">
        <v>1164.8477600000001</v>
      </c>
      <c r="J32" s="198">
        <v>1590.9970000000001</v>
      </c>
      <c r="K32" s="198">
        <v>2543.83</v>
      </c>
      <c r="L32" s="198">
        <v>3118.098</v>
      </c>
      <c r="M32" s="198">
        <v>1812.93</v>
      </c>
      <c r="N32" s="198">
        <v>2643.5329999999999</v>
      </c>
      <c r="O32" s="198">
        <v>2755.08925</v>
      </c>
      <c r="P32" s="198">
        <v>1858.0229999999999</v>
      </c>
      <c r="Q32" s="198">
        <v>2619.924</v>
      </c>
      <c r="R32" s="198">
        <v>2135.9169999999999</v>
      </c>
      <c r="S32" s="198">
        <v>2279.7469999999998</v>
      </c>
      <c r="T32" s="199">
        <v>1827.6479999999999</v>
      </c>
      <c r="U32" s="199">
        <v>1603.8</v>
      </c>
      <c r="V32" s="315">
        <f>Table12[[#This Row],[2020/21]]-Table12[[#This Row],[2019/20]]</f>
        <v>-223.84799999999996</v>
      </c>
      <c r="W32" s="316">
        <f>Table12[[#This Row],[Change in grant expenditure (£000s)
2019/20 to 2020/21]]/Table12[[#This Row],[2019/20]]</f>
        <v>-0.12247872675701227</v>
      </c>
    </row>
    <row r="33" spans="1:23" x14ac:dyDescent="0.25">
      <c r="A33" s="188"/>
      <c r="B33" s="193" t="s">
        <v>258</v>
      </c>
      <c r="C33" s="198" t="s">
        <v>163</v>
      </c>
      <c r="D33" s="198" t="s">
        <v>163</v>
      </c>
      <c r="E33" s="198" t="s">
        <v>163</v>
      </c>
      <c r="F33" s="198" t="s">
        <v>163</v>
      </c>
      <c r="G33" s="198" t="s">
        <v>163</v>
      </c>
      <c r="H33" s="198" t="s">
        <v>163</v>
      </c>
      <c r="I33" s="198">
        <v>369.30014</v>
      </c>
      <c r="J33" s="198">
        <v>351.64</v>
      </c>
      <c r="K33" s="198">
        <v>851.72699999999998</v>
      </c>
      <c r="L33" s="198">
        <v>733.2</v>
      </c>
      <c r="M33" s="198">
        <v>883.09699999999998</v>
      </c>
      <c r="N33" s="198">
        <v>476.36500000000001</v>
      </c>
      <c r="O33" s="198">
        <v>585.07091999999989</v>
      </c>
      <c r="P33" s="198">
        <v>540.66300000000001</v>
      </c>
      <c r="Q33" s="198">
        <v>184.16200000000001</v>
      </c>
      <c r="R33" s="198">
        <v>356.83699999999999</v>
      </c>
      <c r="S33" s="198">
        <v>150.077</v>
      </c>
      <c r="T33" s="199">
        <v>428.71699999999998</v>
      </c>
      <c r="U33" s="199">
        <v>401.3</v>
      </c>
      <c r="V33" s="315">
        <f>Table12[[#This Row],[2020/21]]-Table12[[#This Row],[2019/20]]</f>
        <v>-27.416999999999973</v>
      </c>
      <c r="W33" s="316">
        <f>Table12[[#This Row],[Change in grant expenditure (£000s)
2019/20 to 2020/21]]/Table12[[#This Row],[2019/20]]</f>
        <v>-6.3951277882612484E-2</v>
      </c>
    </row>
    <row r="34" spans="1:23" x14ac:dyDescent="0.25">
      <c r="A34" s="188"/>
      <c r="B34" s="193" t="s">
        <v>259</v>
      </c>
      <c r="C34" s="198" t="s">
        <v>163</v>
      </c>
      <c r="D34" s="198" t="s">
        <v>163</v>
      </c>
      <c r="E34" s="198" t="s">
        <v>163</v>
      </c>
      <c r="F34" s="198" t="s">
        <v>163</v>
      </c>
      <c r="G34" s="198" t="s">
        <v>163</v>
      </c>
      <c r="H34" s="198" t="s">
        <v>163</v>
      </c>
      <c r="I34" s="198">
        <v>1801.934</v>
      </c>
      <c r="J34" s="198">
        <v>1860.0429999999999</v>
      </c>
      <c r="K34" s="198">
        <v>1845.31</v>
      </c>
      <c r="L34" s="198">
        <v>1321.7139999999999</v>
      </c>
      <c r="M34" s="198">
        <v>331.38099999999997</v>
      </c>
      <c r="N34" s="198">
        <v>56.798790000000004</v>
      </c>
      <c r="O34" s="198">
        <v>70.767910000000001</v>
      </c>
      <c r="P34" s="198">
        <v>44.448999999999998</v>
      </c>
      <c r="Q34" s="198">
        <v>273.19099999999997</v>
      </c>
      <c r="R34" s="198">
        <v>0</v>
      </c>
      <c r="S34" s="198">
        <v>0</v>
      </c>
      <c r="T34" s="199">
        <v>0</v>
      </c>
      <c r="U34" s="199">
        <v>0</v>
      </c>
      <c r="V34" s="315">
        <f>Table12[[#This Row],[2020/21]]-Table12[[#This Row],[2019/20]]</f>
        <v>0</v>
      </c>
      <c r="W34" s="316"/>
    </row>
    <row r="35" spans="1:23" x14ac:dyDescent="0.25">
      <c r="A35" s="188"/>
      <c r="B35" s="193" t="s">
        <v>260</v>
      </c>
      <c r="C35" s="198" t="s">
        <v>163</v>
      </c>
      <c r="D35" s="198" t="s">
        <v>163</v>
      </c>
      <c r="E35" s="198" t="s">
        <v>163</v>
      </c>
      <c r="F35" s="198" t="s">
        <v>163</v>
      </c>
      <c r="G35" s="198" t="s">
        <v>163</v>
      </c>
      <c r="H35" s="198" t="s">
        <v>163</v>
      </c>
      <c r="I35" s="198">
        <v>126.71847</v>
      </c>
      <c r="J35" s="198">
        <v>228.53100000000001</v>
      </c>
      <c r="K35" s="198">
        <v>328.61500000000001</v>
      </c>
      <c r="L35" s="198">
        <v>241.2</v>
      </c>
      <c r="M35" s="198">
        <v>282.279</v>
      </c>
      <c r="N35" s="198">
        <v>263.81</v>
      </c>
      <c r="O35" s="198">
        <v>358.08850999999999</v>
      </c>
      <c r="P35" s="198">
        <v>393.43200000000002</v>
      </c>
      <c r="Q35" s="198">
        <v>192.607</v>
      </c>
      <c r="R35" s="198">
        <v>518.14400000000001</v>
      </c>
      <c r="S35" s="198">
        <v>359.93700000000001</v>
      </c>
      <c r="T35" s="199">
        <v>323.733</v>
      </c>
      <c r="U35" s="199">
        <v>224.6</v>
      </c>
      <c r="V35" s="315">
        <f>Table12[[#This Row],[2020/21]]-Table12[[#This Row],[2019/20]]</f>
        <v>-99.13300000000001</v>
      </c>
      <c r="W35" s="316">
        <f>Table12[[#This Row],[Change in grant expenditure (£000s)
2019/20 to 2020/21]]/Table12[[#This Row],[2019/20]]</f>
        <v>-0.3062183960238839</v>
      </c>
    </row>
    <row r="36" spans="1:23" s="4" customFormat="1" x14ac:dyDescent="0.25">
      <c r="A36" s="4" t="s">
        <v>248</v>
      </c>
      <c r="B36" s="26" t="s">
        <v>121</v>
      </c>
      <c r="C36" s="200">
        <v>3772</v>
      </c>
      <c r="D36" s="200">
        <v>3388</v>
      </c>
      <c r="E36" s="200">
        <v>3707</v>
      </c>
      <c r="F36" s="200">
        <v>2703</v>
      </c>
      <c r="G36" s="200">
        <v>4011</v>
      </c>
      <c r="H36" s="200">
        <v>2688</v>
      </c>
      <c r="I36" s="200">
        <v>2894.9943900000003</v>
      </c>
      <c r="J36" s="200">
        <v>3374</v>
      </c>
      <c r="K36" s="200">
        <v>4183.2690000000002</v>
      </c>
      <c r="L36" s="200">
        <v>3897.2</v>
      </c>
      <c r="M36" s="200">
        <v>1659.085</v>
      </c>
      <c r="N36" s="200">
        <v>2291.94</v>
      </c>
      <c r="O36" s="200">
        <v>2570.07467</v>
      </c>
      <c r="P36" s="200">
        <v>1714.268</v>
      </c>
      <c r="Q36" s="200">
        <v>1549.85</v>
      </c>
      <c r="R36" s="200">
        <v>1700.0550000000001</v>
      </c>
      <c r="S36" s="200">
        <v>1211.297</v>
      </c>
      <c r="T36" s="201">
        <v>1875.8589999999999</v>
      </c>
      <c r="U36" s="201">
        <v>2020.3999999999999</v>
      </c>
      <c r="V36" s="317">
        <f>Table12[[#This Row],[2020/21]]-Table12[[#This Row],[2019/20]]</f>
        <v>144.54099999999994</v>
      </c>
      <c r="W36" s="318">
        <f>Table12[[#This Row],[Change in grant expenditure (£000s)
2019/20 to 2020/21]]/Table12[[#This Row],[2019/20]]</f>
        <v>7.7053232679001965E-2</v>
      </c>
    </row>
    <row r="37" spans="1:23" x14ac:dyDescent="0.25">
      <c r="B37" s="194" t="s">
        <v>257</v>
      </c>
      <c r="C37" s="202" t="s">
        <v>163</v>
      </c>
      <c r="D37" s="202" t="s">
        <v>163</v>
      </c>
      <c r="E37" s="202" t="s">
        <v>163</v>
      </c>
      <c r="F37" s="202" t="s">
        <v>163</v>
      </c>
      <c r="G37" s="202" t="s">
        <v>163</v>
      </c>
      <c r="H37" s="202" t="s">
        <v>163</v>
      </c>
      <c r="I37" s="202">
        <v>1390.1420000000001</v>
      </c>
      <c r="J37" s="202">
        <v>1617.5820000000001</v>
      </c>
      <c r="K37" s="202">
        <v>1433.26</v>
      </c>
      <c r="L37" s="202">
        <v>1975.7</v>
      </c>
      <c r="M37" s="202">
        <v>806.41</v>
      </c>
      <c r="N37" s="202">
        <v>1536.0640000000001</v>
      </c>
      <c r="O37" s="202">
        <v>1830.6215</v>
      </c>
      <c r="P37" s="202">
        <v>1693.2840000000001</v>
      </c>
      <c r="Q37" s="202">
        <v>1422.5509999999999</v>
      </c>
      <c r="R37" s="202">
        <v>1473.7139999999999</v>
      </c>
      <c r="S37" s="202">
        <v>1046.673</v>
      </c>
      <c r="T37" s="203">
        <v>1492.347</v>
      </c>
      <c r="U37" s="203">
        <v>1470.6</v>
      </c>
      <c r="V37" s="319">
        <f>Table12[[#This Row],[2020/21]]-Table12[[#This Row],[2019/20]]</f>
        <v>-21.747000000000071</v>
      </c>
      <c r="W37" s="320">
        <f>Table12[[#This Row],[Change in grant expenditure (£000s)
2019/20 to 2020/21]]/Table12[[#This Row],[2019/20]]</f>
        <v>-1.4572348120108844E-2</v>
      </c>
    </row>
    <row r="38" spans="1:23" x14ac:dyDescent="0.25">
      <c r="B38" s="194" t="s">
        <v>258</v>
      </c>
      <c r="C38" s="202" t="s">
        <v>163</v>
      </c>
      <c r="D38" s="202" t="s">
        <v>163</v>
      </c>
      <c r="E38" s="202" t="s">
        <v>163</v>
      </c>
      <c r="F38" s="202" t="s">
        <v>163</v>
      </c>
      <c r="G38" s="202" t="s">
        <v>163</v>
      </c>
      <c r="H38" s="202" t="s">
        <v>163</v>
      </c>
      <c r="I38" s="202">
        <v>526.77588000000003</v>
      </c>
      <c r="J38" s="202">
        <v>633.79499999999996</v>
      </c>
      <c r="K38" s="202">
        <v>263.15499999999997</v>
      </c>
      <c r="L38" s="202">
        <v>233.4</v>
      </c>
      <c r="M38" s="202">
        <v>303.32799999999997</v>
      </c>
      <c r="N38" s="202">
        <v>317.55900000000003</v>
      </c>
      <c r="O38" s="202">
        <v>402.96600000000001</v>
      </c>
      <c r="P38" s="202">
        <v>6.1210000000000004</v>
      </c>
      <c r="Q38" s="202">
        <v>0</v>
      </c>
      <c r="R38" s="202">
        <v>0</v>
      </c>
      <c r="S38" s="202">
        <v>21.905999999999999</v>
      </c>
      <c r="T38" s="203">
        <v>208.72</v>
      </c>
      <c r="U38" s="203">
        <v>332.7</v>
      </c>
      <c r="V38" s="319">
        <f>Table12[[#This Row],[2020/21]]-Table12[[#This Row],[2019/20]]</f>
        <v>123.97999999999999</v>
      </c>
      <c r="W38" s="320">
        <f>Table12[[#This Row],[Change in grant expenditure (£000s)
2019/20 to 2020/21]]/Table12[[#This Row],[2019/20]]</f>
        <v>0.59400153315446524</v>
      </c>
    </row>
    <row r="39" spans="1:23" x14ac:dyDescent="0.25">
      <c r="B39" s="194" t="s">
        <v>259</v>
      </c>
      <c r="C39" s="202" t="s">
        <v>163</v>
      </c>
      <c r="D39" s="202" t="s">
        <v>163</v>
      </c>
      <c r="E39" s="202" t="s">
        <v>163</v>
      </c>
      <c r="F39" s="202" t="s">
        <v>163</v>
      </c>
      <c r="G39" s="202" t="s">
        <v>163</v>
      </c>
      <c r="H39" s="202" t="s">
        <v>163</v>
      </c>
      <c r="I39" s="202">
        <v>906.39945000000012</v>
      </c>
      <c r="J39" s="202">
        <v>1513.3810000000001</v>
      </c>
      <c r="K39" s="202">
        <v>757.83500000000004</v>
      </c>
      <c r="L39" s="202">
        <v>511.6</v>
      </c>
      <c r="M39" s="202">
        <v>18.748000000000001</v>
      </c>
      <c r="N39" s="202">
        <v>16.071719999999999</v>
      </c>
      <c r="O39" s="202">
        <v>99.608860000000007</v>
      </c>
      <c r="P39" s="202">
        <v>92.293000000000006</v>
      </c>
      <c r="Q39" s="202">
        <v>37.386000000000003</v>
      </c>
      <c r="R39" s="202">
        <v>85.596000000000004</v>
      </c>
      <c r="S39" s="202">
        <v>0</v>
      </c>
      <c r="T39" s="203">
        <v>0</v>
      </c>
      <c r="U39" s="203">
        <v>0</v>
      </c>
      <c r="V39" s="319">
        <f>Table12[[#This Row],[2020/21]]-Table12[[#This Row],[2019/20]]</f>
        <v>0</v>
      </c>
      <c r="W39" s="320"/>
    </row>
    <row r="40" spans="1:23" x14ac:dyDescent="0.25">
      <c r="B40" s="194" t="s">
        <v>260</v>
      </c>
      <c r="C40" s="202" t="s">
        <v>163</v>
      </c>
      <c r="D40" s="202" t="s">
        <v>163</v>
      </c>
      <c r="E40" s="202" t="s">
        <v>163</v>
      </c>
      <c r="F40" s="202" t="s">
        <v>163</v>
      </c>
      <c r="G40" s="202" t="s">
        <v>163</v>
      </c>
      <c r="H40" s="202" t="s">
        <v>163</v>
      </c>
      <c r="I40" s="202">
        <v>386.32882000000001</v>
      </c>
      <c r="J40" s="202">
        <v>564.74400000000003</v>
      </c>
      <c r="K40" s="202">
        <v>615.60699999999997</v>
      </c>
      <c r="L40" s="202">
        <v>702.3</v>
      </c>
      <c r="M40" s="202">
        <v>423.47699999999998</v>
      </c>
      <c r="N40" s="202">
        <v>518.66300000000001</v>
      </c>
      <c r="O40" s="202">
        <v>399.16694000000001</v>
      </c>
      <c r="P40" s="202">
        <v>184.51</v>
      </c>
      <c r="Q40" s="202">
        <v>38.011000000000003</v>
      </c>
      <c r="R40" s="202">
        <v>110.89400000000001</v>
      </c>
      <c r="S40" s="202">
        <v>260.57299999999998</v>
      </c>
      <c r="T40" s="203">
        <v>174.792</v>
      </c>
      <c r="U40" s="203">
        <v>217.1</v>
      </c>
      <c r="V40" s="319">
        <f>Table12[[#This Row],[2020/21]]-Table12[[#This Row],[2019/20]]</f>
        <v>42.307999999999993</v>
      </c>
      <c r="W40" s="320">
        <f>Table12[[#This Row],[Change in grant expenditure (£000s)
2019/20 to 2020/21]]/Table12[[#This Row],[2019/20]]</f>
        <v>0.24204769096983839</v>
      </c>
    </row>
    <row r="41" spans="1:23" s="4" customFormat="1" x14ac:dyDescent="0.25">
      <c r="A41" s="8" t="s">
        <v>249</v>
      </c>
      <c r="B41" s="191" t="s">
        <v>121</v>
      </c>
      <c r="C41" s="196">
        <v>3273</v>
      </c>
      <c r="D41" s="196">
        <v>2411</v>
      </c>
      <c r="E41" s="196">
        <v>2453</v>
      </c>
      <c r="F41" s="196">
        <v>2713</v>
      </c>
      <c r="G41" s="196">
        <v>2780</v>
      </c>
      <c r="H41" s="196">
        <v>2665</v>
      </c>
      <c r="I41" s="196">
        <v>2065.6517600000002</v>
      </c>
      <c r="J41" s="196">
        <v>3177.1860000000001</v>
      </c>
      <c r="K41" s="196">
        <v>1947.19</v>
      </c>
      <c r="L41" s="196">
        <v>1288.3</v>
      </c>
      <c r="M41" s="196">
        <v>747.04399999999998</v>
      </c>
      <c r="N41" s="196">
        <v>1198.3019999999999</v>
      </c>
      <c r="O41" s="196">
        <v>1774.4992999999999</v>
      </c>
      <c r="P41" s="196">
        <v>1507.941</v>
      </c>
      <c r="Q41" s="196">
        <v>1328.1110000000001</v>
      </c>
      <c r="R41" s="196">
        <v>1077.412</v>
      </c>
      <c r="S41" s="196">
        <v>643.07100000000003</v>
      </c>
      <c r="T41" s="197">
        <v>615.81799999999998</v>
      </c>
      <c r="U41" s="197">
        <v>717.5</v>
      </c>
      <c r="V41" s="313">
        <f>Table12[[#This Row],[2020/21]]-Table12[[#This Row],[2019/20]]</f>
        <v>101.68200000000002</v>
      </c>
      <c r="W41" s="314">
        <f>Table12[[#This Row],[Change in grant expenditure (£000s)
2019/20 to 2020/21]]/Table12[[#This Row],[2019/20]]</f>
        <v>0.16511696637642942</v>
      </c>
    </row>
    <row r="42" spans="1:23" x14ac:dyDescent="0.25">
      <c r="A42" s="188"/>
      <c r="B42" s="193" t="s">
        <v>257</v>
      </c>
      <c r="C42" s="198" t="s">
        <v>163</v>
      </c>
      <c r="D42" s="198" t="s">
        <v>163</v>
      </c>
      <c r="E42" s="198" t="s">
        <v>163</v>
      </c>
      <c r="F42" s="198" t="s">
        <v>163</v>
      </c>
      <c r="G42" s="198" t="s">
        <v>163</v>
      </c>
      <c r="H42" s="198" t="s">
        <v>163</v>
      </c>
      <c r="I42" s="198">
        <v>824.73699999999997</v>
      </c>
      <c r="J42" s="198">
        <v>1182.576</v>
      </c>
      <c r="K42" s="198">
        <v>953.33900000000006</v>
      </c>
      <c r="L42" s="198">
        <v>686.9</v>
      </c>
      <c r="M42" s="198">
        <v>551.34299999999996</v>
      </c>
      <c r="N42" s="198">
        <v>850.02599999999995</v>
      </c>
      <c r="O42" s="198">
        <v>1364.6955</v>
      </c>
      <c r="P42" s="198">
        <v>1319.4590000000001</v>
      </c>
      <c r="Q42" s="198">
        <v>1206.338</v>
      </c>
      <c r="R42" s="198">
        <v>966.51800000000003</v>
      </c>
      <c r="S42" s="198">
        <v>488.089</v>
      </c>
      <c r="T42" s="199">
        <v>376.53699999999998</v>
      </c>
      <c r="U42" s="199">
        <v>543.1</v>
      </c>
      <c r="V42" s="315">
        <f>Table12[[#This Row],[2020/21]]-Table12[[#This Row],[2019/20]]</f>
        <v>166.56300000000005</v>
      </c>
      <c r="W42" s="316">
        <f>Table12[[#This Row],[Change in grant expenditure (£000s)
2019/20 to 2020/21]]/Table12[[#This Row],[2019/20]]</f>
        <v>0.44235493457482283</v>
      </c>
    </row>
    <row r="43" spans="1:23" x14ac:dyDescent="0.25">
      <c r="A43" s="188"/>
      <c r="B43" s="193" t="s">
        <v>258</v>
      </c>
      <c r="C43" s="198" t="s">
        <v>163</v>
      </c>
      <c r="D43" s="198" t="s">
        <v>163</v>
      </c>
      <c r="E43" s="198" t="s">
        <v>163</v>
      </c>
      <c r="F43" s="198" t="s">
        <v>163</v>
      </c>
      <c r="G43" s="198" t="s">
        <v>163</v>
      </c>
      <c r="H43" s="198" t="s">
        <v>163</v>
      </c>
      <c r="I43" s="198">
        <v>266.24672999999996</v>
      </c>
      <c r="J43" s="198">
        <v>455.62400000000002</v>
      </c>
      <c r="K43" s="198">
        <v>125.705</v>
      </c>
      <c r="L43" s="198">
        <v>70.599999999999994</v>
      </c>
      <c r="M43" s="198">
        <v>108.654</v>
      </c>
      <c r="N43" s="198">
        <v>193.822</v>
      </c>
      <c r="O43" s="198">
        <v>187.80099999999999</v>
      </c>
      <c r="P43" s="198">
        <v>0</v>
      </c>
      <c r="Q43" s="198">
        <v>0</v>
      </c>
      <c r="R43" s="198">
        <v>0</v>
      </c>
      <c r="S43" s="198">
        <v>21.905999999999999</v>
      </c>
      <c r="T43" s="199">
        <v>69.801000000000002</v>
      </c>
      <c r="U43" s="199">
        <v>112.4</v>
      </c>
      <c r="V43" s="315">
        <f>Table12[[#This Row],[2020/21]]-Table12[[#This Row],[2019/20]]</f>
        <v>42.599000000000004</v>
      </c>
      <c r="W43" s="316">
        <f>Table12[[#This Row],[Change in grant expenditure (£000s)
2019/20 to 2020/21]]/Table12[[#This Row],[2019/20]]</f>
        <v>0.61029211615879431</v>
      </c>
    </row>
    <row r="44" spans="1:23" x14ac:dyDescent="0.25">
      <c r="A44" s="188"/>
      <c r="B44" s="193" t="s">
        <v>259</v>
      </c>
      <c r="C44" s="198" t="s">
        <v>163</v>
      </c>
      <c r="D44" s="198" t="s">
        <v>163</v>
      </c>
      <c r="E44" s="198" t="s">
        <v>163</v>
      </c>
      <c r="F44" s="198" t="s">
        <v>163</v>
      </c>
      <c r="G44" s="198" t="s">
        <v>163</v>
      </c>
      <c r="H44" s="198" t="s">
        <v>163</v>
      </c>
      <c r="I44" s="198">
        <v>705.78303000000005</v>
      </c>
      <c r="J44" s="198">
        <v>1329.088</v>
      </c>
      <c r="K44" s="198">
        <v>656.50199999999995</v>
      </c>
      <c r="L44" s="198">
        <v>404.1</v>
      </c>
      <c r="M44" s="198">
        <v>17.587</v>
      </c>
      <c r="N44" s="198">
        <v>16.071719999999999</v>
      </c>
      <c r="O44" s="198">
        <v>92.152860000000004</v>
      </c>
      <c r="P44" s="198">
        <v>92.293000000000006</v>
      </c>
      <c r="Q44" s="198">
        <v>106.71</v>
      </c>
      <c r="R44" s="198">
        <v>0</v>
      </c>
      <c r="S44" s="198">
        <v>0</v>
      </c>
      <c r="T44" s="199">
        <v>0</v>
      </c>
      <c r="U44" s="199">
        <v>0</v>
      </c>
      <c r="V44" s="315">
        <f>Table12[[#This Row],[2020/21]]-Table12[[#This Row],[2019/20]]</f>
        <v>0</v>
      </c>
      <c r="W44" s="316"/>
    </row>
    <row r="45" spans="1:23" x14ac:dyDescent="0.25">
      <c r="A45" s="188"/>
      <c r="B45" s="193" t="s">
        <v>260</v>
      </c>
      <c r="C45" s="198" t="s">
        <v>163</v>
      </c>
      <c r="D45" s="198" t="s">
        <v>163</v>
      </c>
      <c r="E45" s="198" t="s">
        <v>163</v>
      </c>
      <c r="F45" s="198" t="s">
        <v>163</v>
      </c>
      <c r="G45" s="198" t="s">
        <v>163</v>
      </c>
      <c r="H45" s="198" t="s">
        <v>163</v>
      </c>
      <c r="I45" s="198">
        <v>268.88499999999999</v>
      </c>
      <c r="J45" s="198">
        <v>209.898</v>
      </c>
      <c r="K45" s="198">
        <v>211.64400000000001</v>
      </c>
      <c r="L45" s="198">
        <v>126.7</v>
      </c>
      <c r="M45" s="198">
        <v>69.459999999999994</v>
      </c>
      <c r="N45" s="198">
        <v>138.38200000000001</v>
      </c>
      <c r="O45" s="198">
        <v>129.84994</v>
      </c>
      <c r="P45" s="198">
        <v>96.188999999999993</v>
      </c>
      <c r="Q45" s="198">
        <v>15.063000000000001</v>
      </c>
      <c r="R45" s="198">
        <v>110.89400000000001</v>
      </c>
      <c r="S45" s="198">
        <v>133.07599999999999</v>
      </c>
      <c r="T45" s="199">
        <v>169.48</v>
      </c>
      <c r="U45" s="199">
        <v>62</v>
      </c>
      <c r="V45" s="315">
        <f>Table12[[#This Row],[2020/21]]-Table12[[#This Row],[2019/20]]</f>
        <v>-107.47999999999999</v>
      </c>
      <c r="W45" s="316">
        <f>Table12[[#This Row],[Change in grant expenditure (£000s)
2019/20 to 2020/21]]/Table12[[#This Row],[2019/20]]</f>
        <v>-0.63417512390842579</v>
      </c>
    </row>
    <row r="46" spans="1:23" s="4" customFormat="1" x14ac:dyDescent="0.25">
      <c r="A46" s="4" t="s">
        <v>250</v>
      </c>
      <c r="B46" s="26" t="s">
        <v>121</v>
      </c>
      <c r="C46" s="205">
        <v>3154</v>
      </c>
      <c r="D46" s="205">
        <v>3282</v>
      </c>
      <c r="E46" s="205">
        <v>3837</v>
      </c>
      <c r="F46" s="205">
        <v>3630</v>
      </c>
      <c r="G46" s="205">
        <v>2419</v>
      </c>
      <c r="H46" s="205">
        <v>1945</v>
      </c>
      <c r="I46" s="205">
        <v>1876.4355800000003</v>
      </c>
      <c r="J46" s="205">
        <v>2034.5070000000001</v>
      </c>
      <c r="K46" s="205">
        <v>3351.5929999999998</v>
      </c>
      <c r="L46" s="205">
        <v>2675.4</v>
      </c>
      <c r="M46" s="205">
        <v>1220.3710000000001</v>
      </c>
      <c r="N46" s="205">
        <v>1283.5229999999999</v>
      </c>
      <c r="O46" s="205">
        <v>1036.9750100000001</v>
      </c>
      <c r="P46" s="205">
        <v>1339.326</v>
      </c>
      <c r="Q46" s="205">
        <v>1997.288</v>
      </c>
      <c r="R46" s="205">
        <v>1934.2329999999999</v>
      </c>
      <c r="S46" s="205">
        <v>1754.5160000000001</v>
      </c>
      <c r="T46" s="201">
        <v>1891.614</v>
      </c>
      <c r="U46" s="201">
        <v>1764</v>
      </c>
      <c r="V46" s="317">
        <f>Table12[[#This Row],[2020/21]]-Table12[[#This Row],[2019/20]]</f>
        <v>-127.61400000000003</v>
      </c>
      <c r="W46" s="318">
        <f>Table12[[#This Row],[Change in grant expenditure (£000s)
2019/20 to 2020/21]]/Table12[[#This Row],[2019/20]]</f>
        <v>-6.7463023640129557E-2</v>
      </c>
    </row>
    <row r="47" spans="1:23" x14ac:dyDescent="0.25">
      <c r="B47" s="194" t="s">
        <v>257</v>
      </c>
      <c r="C47" s="202" t="s">
        <v>163</v>
      </c>
      <c r="D47" s="202" t="s">
        <v>163</v>
      </c>
      <c r="E47" s="202" t="s">
        <v>163</v>
      </c>
      <c r="F47" s="202" t="s">
        <v>163</v>
      </c>
      <c r="G47" s="202" t="s">
        <v>163</v>
      </c>
      <c r="H47" s="202" t="s">
        <v>163</v>
      </c>
      <c r="I47" s="202">
        <v>644.85023999999999</v>
      </c>
      <c r="J47" s="202">
        <v>765.85199999999998</v>
      </c>
      <c r="K47" s="202">
        <v>2071.6379999999999</v>
      </c>
      <c r="L47" s="202">
        <v>1677.1</v>
      </c>
      <c r="M47" s="202">
        <v>1083.098</v>
      </c>
      <c r="N47" s="202">
        <v>1161.48</v>
      </c>
      <c r="O47" s="202">
        <v>721.74</v>
      </c>
      <c r="P47" s="202">
        <v>1017.9450000000001</v>
      </c>
      <c r="Q47" s="202">
        <v>1604.2180000000001</v>
      </c>
      <c r="R47" s="202">
        <v>1378.63</v>
      </c>
      <c r="S47" s="202">
        <v>1322.1890000000001</v>
      </c>
      <c r="T47" s="203">
        <v>1489.2860000000001</v>
      </c>
      <c r="U47" s="203">
        <v>1339.4</v>
      </c>
      <c r="V47" s="319">
        <f>Table12[[#This Row],[2020/21]]-Table12[[#This Row],[2019/20]]</f>
        <v>-149.88599999999997</v>
      </c>
      <c r="W47" s="320">
        <f>Table12[[#This Row],[Change in grant expenditure (£000s)
2019/20 to 2020/21]]/Table12[[#This Row],[2019/20]]</f>
        <v>-0.10064285838985927</v>
      </c>
    </row>
    <row r="48" spans="1:23" x14ac:dyDescent="0.25">
      <c r="B48" s="194" t="s">
        <v>258</v>
      </c>
      <c r="C48" s="202" t="s">
        <v>163</v>
      </c>
      <c r="D48" s="202" t="s">
        <v>163</v>
      </c>
      <c r="E48" s="202" t="s">
        <v>163</v>
      </c>
      <c r="F48" s="202" t="s">
        <v>163</v>
      </c>
      <c r="G48" s="202" t="s">
        <v>163</v>
      </c>
      <c r="H48" s="202" t="s">
        <v>163</v>
      </c>
      <c r="I48" s="202">
        <v>627.01188000000002</v>
      </c>
      <c r="J48" s="202">
        <v>79.343999999999994</v>
      </c>
      <c r="K48" s="202">
        <v>185.797</v>
      </c>
      <c r="L48" s="202">
        <v>99.3</v>
      </c>
      <c r="M48" s="202">
        <v>33.043999999999997</v>
      </c>
      <c r="N48" s="202">
        <v>20.681000000000001</v>
      </c>
      <c r="O48" s="202">
        <v>0</v>
      </c>
      <c r="P48" s="202">
        <v>0</v>
      </c>
      <c r="Q48" s="202">
        <v>0</v>
      </c>
      <c r="R48" s="202">
        <v>0</v>
      </c>
      <c r="S48" s="202">
        <v>0</v>
      </c>
      <c r="T48" s="203">
        <v>73.75</v>
      </c>
      <c r="U48" s="203">
        <v>50</v>
      </c>
      <c r="V48" s="319">
        <f>Table12[[#This Row],[2020/21]]-Table12[[#This Row],[2019/20]]</f>
        <v>-23.75</v>
      </c>
      <c r="W48" s="320">
        <f>Table12[[#This Row],[Change in grant expenditure (£000s)
2019/20 to 2020/21]]/Table12[[#This Row],[2019/20]]</f>
        <v>-0.32203389830508472</v>
      </c>
    </row>
    <row r="49" spans="1:23" x14ac:dyDescent="0.25">
      <c r="B49" s="194" t="s">
        <v>259</v>
      </c>
      <c r="C49" s="202" t="s">
        <v>163</v>
      </c>
      <c r="D49" s="202" t="s">
        <v>163</v>
      </c>
      <c r="E49" s="202" t="s">
        <v>163</v>
      </c>
      <c r="F49" s="202" t="s">
        <v>163</v>
      </c>
      <c r="G49" s="202" t="s">
        <v>163</v>
      </c>
      <c r="H49" s="202" t="s">
        <v>163</v>
      </c>
      <c r="I49" s="202">
        <v>643.99811999999997</v>
      </c>
      <c r="J49" s="202">
        <v>1120.066</v>
      </c>
      <c r="K49" s="202">
        <v>1013.737</v>
      </c>
      <c r="L49" s="202">
        <v>807.2</v>
      </c>
      <c r="M49" s="202">
        <v>45.515999999999998</v>
      </c>
      <c r="N49" s="202">
        <v>3.3620000000000001</v>
      </c>
      <c r="O49" s="202">
        <v>5.5600300000000002</v>
      </c>
      <c r="P49" s="202">
        <v>0</v>
      </c>
      <c r="Q49" s="202">
        <v>82.358000000000004</v>
      </c>
      <c r="R49" s="202">
        <v>0</v>
      </c>
      <c r="S49" s="202">
        <v>0</v>
      </c>
      <c r="T49" s="203">
        <v>-3.1629999999999998</v>
      </c>
      <c r="U49" s="203">
        <v>0</v>
      </c>
      <c r="V49" s="319">
        <f>Table12[[#This Row],[2020/21]]-Table12[[#This Row],[2019/20]]</f>
        <v>3.1629999999999998</v>
      </c>
      <c r="W49" s="320">
        <f>Table12[[#This Row],[Change in grant expenditure (£000s)
2019/20 to 2020/21]]/Table12[[#This Row],[2019/20]]</f>
        <v>-1</v>
      </c>
    </row>
    <row r="50" spans="1:23" x14ac:dyDescent="0.25">
      <c r="B50" s="194" t="s">
        <v>260</v>
      </c>
      <c r="C50" s="202" t="s">
        <v>163</v>
      </c>
      <c r="D50" s="202" t="s">
        <v>163</v>
      </c>
      <c r="E50" s="202" t="s">
        <v>163</v>
      </c>
      <c r="F50" s="202" t="s">
        <v>163</v>
      </c>
      <c r="G50" s="202" t="s">
        <v>163</v>
      </c>
      <c r="H50" s="202" t="s">
        <v>163</v>
      </c>
      <c r="I50" s="202">
        <v>-39.424660000000003</v>
      </c>
      <c r="J50" s="202">
        <v>69.245000000000005</v>
      </c>
      <c r="K50" s="202">
        <v>80.421000000000006</v>
      </c>
      <c r="L50" s="202">
        <v>91.8</v>
      </c>
      <c r="M50" s="202">
        <v>58.713000000000001</v>
      </c>
      <c r="N50" s="202">
        <v>98</v>
      </c>
      <c r="O50" s="202">
        <v>309.67498000000001</v>
      </c>
      <c r="P50" s="202">
        <v>321.38099999999997</v>
      </c>
      <c r="Q50" s="202">
        <v>310.71199999999999</v>
      </c>
      <c r="R50" s="202">
        <v>555.60299999999995</v>
      </c>
      <c r="S50" s="202">
        <v>432.327</v>
      </c>
      <c r="T50" s="203">
        <v>331.74099999999999</v>
      </c>
      <c r="U50" s="203">
        <v>374.6</v>
      </c>
      <c r="V50" s="319">
        <f>Table12[[#This Row],[2020/21]]-Table12[[#This Row],[2019/20]]</f>
        <v>42.859000000000037</v>
      </c>
      <c r="W50" s="320">
        <f>Table12[[#This Row],[Change in grant expenditure (£000s)
2019/20 to 2020/21]]/Table12[[#This Row],[2019/20]]</f>
        <v>0.12919416050473123</v>
      </c>
    </row>
    <row r="51" spans="1:23" s="4" customFormat="1" x14ac:dyDescent="0.25">
      <c r="A51" s="8" t="s">
        <v>251</v>
      </c>
      <c r="B51" s="191" t="s">
        <v>121</v>
      </c>
      <c r="C51" s="196">
        <v>4575.9299999999994</v>
      </c>
      <c r="D51" s="196">
        <v>4475.491</v>
      </c>
      <c r="E51" s="196">
        <v>2838.1329999999998</v>
      </c>
      <c r="F51" s="196">
        <v>2370.527</v>
      </c>
      <c r="G51" s="196">
        <v>3656.9259999999999</v>
      </c>
      <c r="H51" s="196">
        <v>3612.2179999999998</v>
      </c>
      <c r="I51" s="196">
        <v>1772.7329999999999</v>
      </c>
      <c r="J51" s="196">
        <v>4336.7310000000007</v>
      </c>
      <c r="K51" s="196">
        <v>5114.7609999999995</v>
      </c>
      <c r="L51" s="196">
        <v>4571.5320000000002</v>
      </c>
      <c r="M51" s="196">
        <v>987.52799999999991</v>
      </c>
      <c r="N51" s="196">
        <v>1098.193</v>
      </c>
      <c r="O51" s="196">
        <v>1627.9561899999999</v>
      </c>
      <c r="P51" s="196">
        <v>2000</v>
      </c>
      <c r="Q51" s="196">
        <v>2900</v>
      </c>
      <c r="R51" s="196">
        <v>3300</v>
      </c>
      <c r="S51" s="196">
        <v>6324.0420000000004</v>
      </c>
      <c r="T51" s="197">
        <v>2008</v>
      </c>
      <c r="U51" s="197">
        <v>68584.600000000006</v>
      </c>
      <c r="V51" s="313">
        <f>Table12[[#This Row],[2020/21]]-Table12[[#This Row],[2019/20]]</f>
        <v>66576.600000000006</v>
      </c>
      <c r="W51" s="314">
        <f>Table12[[#This Row],[Change in grant expenditure (£000s)
2019/20 to 2020/21]]/Table12[[#This Row],[2019/20]]</f>
        <v>33.155677290836657</v>
      </c>
    </row>
    <row r="52" spans="1:23" x14ac:dyDescent="0.25">
      <c r="A52" s="188"/>
      <c r="B52" s="193" t="s">
        <v>257</v>
      </c>
      <c r="C52" s="198" t="s">
        <v>163</v>
      </c>
      <c r="D52" s="198" t="s">
        <v>163</v>
      </c>
      <c r="E52" s="198" t="s">
        <v>163</v>
      </c>
      <c r="F52" s="198" t="s">
        <v>163</v>
      </c>
      <c r="G52" s="198" t="s">
        <v>163</v>
      </c>
      <c r="H52" s="198" t="s">
        <v>163</v>
      </c>
      <c r="I52" s="198" t="s">
        <v>163</v>
      </c>
      <c r="J52" s="198" t="s">
        <v>163</v>
      </c>
      <c r="K52" s="198" t="s">
        <v>163</v>
      </c>
      <c r="L52" s="198" t="s">
        <v>163</v>
      </c>
      <c r="M52" s="198" t="s">
        <v>163</v>
      </c>
      <c r="N52" s="198" t="s">
        <v>163</v>
      </c>
      <c r="O52" s="198" t="s">
        <v>163</v>
      </c>
      <c r="P52" s="198" t="s">
        <v>163</v>
      </c>
      <c r="Q52" s="198" t="s">
        <v>163</v>
      </c>
      <c r="R52" s="198" t="s">
        <v>163</v>
      </c>
      <c r="S52" s="198" t="s">
        <v>163</v>
      </c>
      <c r="T52" s="199">
        <v>0</v>
      </c>
      <c r="U52" s="199">
        <v>55878.400000000001</v>
      </c>
      <c r="V52" s="315">
        <f>Table12[[#This Row],[2020/21]]-Table12[[#This Row],[2019/20]]</f>
        <v>55878.400000000001</v>
      </c>
      <c r="W52" s="316"/>
    </row>
    <row r="53" spans="1:23" x14ac:dyDescent="0.25">
      <c r="A53" s="188"/>
      <c r="B53" s="193" t="s">
        <v>258</v>
      </c>
      <c r="C53" s="198" t="s">
        <v>163</v>
      </c>
      <c r="D53" s="198" t="s">
        <v>163</v>
      </c>
      <c r="E53" s="198" t="s">
        <v>163</v>
      </c>
      <c r="F53" s="198" t="s">
        <v>163</v>
      </c>
      <c r="G53" s="198" t="s">
        <v>163</v>
      </c>
      <c r="H53" s="198" t="s">
        <v>163</v>
      </c>
      <c r="I53" s="198" t="s">
        <v>163</v>
      </c>
      <c r="J53" s="198" t="s">
        <v>163</v>
      </c>
      <c r="K53" s="198" t="s">
        <v>163</v>
      </c>
      <c r="L53" s="198" t="s">
        <v>163</v>
      </c>
      <c r="M53" s="198" t="s">
        <v>163</v>
      </c>
      <c r="N53" s="198" t="s">
        <v>163</v>
      </c>
      <c r="O53" s="198" t="s">
        <v>163</v>
      </c>
      <c r="P53" s="198" t="s">
        <v>163</v>
      </c>
      <c r="Q53" s="198" t="s">
        <v>163</v>
      </c>
      <c r="R53" s="198" t="s">
        <v>163</v>
      </c>
      <c r="S53" s="198" t="s">
        <v>163</v>
      </c>
      <c r="T53" s="199">
        <v>2008</v>
      </c>
      <c r="U53" s="199">
        <v>3842.3</v>
      </c>
      <c r="V53" s="315">
        <f>Table12[[#This Row],[2020/21]]-Table12[[#This Row],[2019/20]]</f>
        <v>1834.3000000000002</v>
      </c>
      <c r="W53" s="316">
        <f>Table12[[#This Row],[Change in grant expenditure (£000s)
2019/20 to 2020/21]]/Table12[[#This Row],[2019/20]]</f>
        <v>0.91349601593625507</v>
      </c>
    </row>
    <row r="54" spans="1:23" x14ac:dyDescent="0.25">
      <c r="A54" s="188"/>
      <c r="B54" s="193" t="s">
        <v>259</v>
      </c>
      <c r="C54" s="198" t="s">
        <v>163</v>
      </c>
      <c r="D54" s="198" t="s">
        <v>163</v>
      </c>
      <c r="E54" s="198" t="s">
        <v>163</v>
      </c>
      <c r="F54" s="198" t="s">
        <v>163</v>
      </c>
      <c r="G54" s="198" t="s">
        <v>163</v>
      </c>
      <c r="H54" s="198" t="s">
        <v>163</v>
      </c>
      <c r="I54" s="198" t="s">
        <v>163</v>
      </c>
      <c r="J54" s="198" t="s">
        <v>163</v>
      </c>
      <c r="K54" s="198" t="s">
        <v>163</v>
      </c>
      <c r="L54" s="198" t="s">
        <v>163</v>
      </c>
      <c r="M54" s="198" t="s">
        <v>163</v>
      </c>
      <c r="N54" s="198" t="s">
        <v>163</v>
      </c>
      <c r="O54" s="198" t="s">
        <v>163</v>
      </c>
      <c r="P54" s="198" t="s">
        <v>163</v>
      </c>
      <c r="Q54" s="198" t="s">
        <v>163</v>
      </c>
      <c r="R54" s="198" t="s">
        <v>163</v>
      </c>
      <c r="S54" s="198" t="s">
        <v>163</v>
      </c>
      <c r="T54" s="199">
        <v>0</v>
      </c>
      <c r="U54" s="199">
        <v>50.1</v>
      </c>
      <c r="V54" s="315">
        <f>Table12[[#This Row],[2020/21]]-Table12[[#This Row],[2019/20]]</f>
        <v>50.1</v>
      </c>
      <c r="W54" s="316"/>
    </row>
    <row r="55" spans="1:23" x14ac:dyDescent="0.25">
      <c r="A55" s="188"/>
      <c r="B55" s="193" t="s">
        <v>260</v>
      </c>
      <c r="C55" s="198" t="s">
        <v>163</v>
      </c>
      <c r="D55" s="198" t="s">
        <v>163</v>
      </c>
      <c r="E55" s="198" t="s">
        <v>163</v>
      </c>
      <c r="F55" s="198" t="s">
        <v>163</v>
      </c>
      <c r="G55" s="198" t="s">
        <v>163</v>
      </c>
      <c r="H55" s="198" t="s">
        <v>163</v>
      </c>
      <c r="I55" s="198" t="s">
        <v>163</v>
      </c>
      <c r="J55" s="198" t="s">
        <v>163</v>
      </c>
      <c r="K55" s="198" t="s">
        <v>163</v>
      </c>
      <c r="L55" s="198" t="s">
        <v>163</v>
      </c>
      <c r="M55" s="198" t="s">
        <v>163</v>
      </c>
      <c r="N55" s="198" t="s">
        <v>163</v>
      </c>
      <c r="O55" s="198" t="s">
        <v>163</v>
      </c>
      <c r="P55" s="198" t="s">
        <v>163</v>
      </c>
      <c r="Q55" s="198" t="s">
        <v>163</v>
      </c>
      <c r="R55" s="198" t="s">
        <v>163</v>
      </c>
      <c r="S55" s="198" t="s">
        <v>163</v>
      </c>
      <c r="T55" s="199">
        <v>0</v>
      </c>
      <c r="U55" s="199">
        <v>8813.7999999999993</v>
      </c>
      <c r="V55" s="315">
        <f>Table12[[#This Row],[2020/21]]-Table12[[#This Row],[2019/20]]</f>
        <v>8813.7999999999993</v>
      </c>
      <c r="W55" s="316"/>
    </row>
    <row r="56" spans="1:23" s="4" customFormat="1" x14ac:dyDescent="0.25">
      <c r="A56" s="4" t="s">
        <v>252</v>
      </c>
      <c r="B56" s="26" t="s">
        <v>121</v>
      </c>
      <c r="C56" s="206">
        <v>28510.808000000001</v>
      </c>
      <c r="D56" s="206">
        <v>27388.251000000004</v>
      </c>
      <c r="E56" s="206">
        <v>26274.811999999998</v>
      </c>
      <c r="F56" s="206">
        <v>26490.485999999997</v>
      </c>
      <c r="G56" s="206">
        <v>25253.205999999998</v>
      </c>
      <c r="H56" s="206">
        <v>23560.472000000002</v>
      </c>
      <c r="I56" s="206">
        <v>21223.725999999995</v>
      </c>
      <c r="J56" s="206">
        <v>24746.562000000002</v>
      </c>
      <c r="K56" s="206">
        <v>27559.134000000002</v>
      </c>
      <c r="L56" s="206">
        <v>25337.563000000002</v>
      </c>
      <c r="M56" s="206">
        <v>12831.558000000001</v>
      </c>
      <c r="N56" s="206">
        <v>13201.372000000001</v>
      </c>
      <c r="O56" s="206">
        <v>13222.184450000001</v>
      </c>
      <c r="P56" s="206">
        <v>14100</v>
      </c>
      <c r="Q56" s="206">
        <v>14700.000000000002</v>
      </c>
      <c r="R56" s="206">
        <v>14500</v>
      </c>
      <c r="S56" s="206">
        <v>16145.48</v>
      </c>
      <c r="T56" s="207">
        <v>13078.35</v>
      </c>
      <c r="U56" s="207">
        <v>79754.400000000009</v>
      </c>
      <c r="V56" s="317">
        <f>Table12[[#This Row],[2020/21]]-Table12[[#This Row],[2019/20]]</f>
        <v>66676.05</v>
      </c>
      <c r="W56" s="318">
        <f>Table12[[#This Row],[Change in grant expenditure (£000s)
2019/20 to 2020/21]]/Table12[[#This Row],[2019/20]]</f>
        <v>5.0982004610673366</v>
      </c>
    </row>
    <row r="57" spans="1:23" x14ac:dyDescent="0.25">
      <c r="B57" s="194" t="s">
        <v>257</v>
      </c>
      <c r="C57" s="202" t="s">
        <v>163</v>
      </c>
      <c r="D57" s="202" t="s">
        <v>163</v>
      </c>
      <c r="E57" s="202" t="s">
        <v>163</v>
      </c>
      <c r="F57" s="202" t="s">
        <v>163</v>
      </c>
      <c r="G57" s="202" t="s">
        <v>163</v>
      </c>
      <c r="H57" s="202" t="s">
        <v>163</v>
      </c>
      <c r="I57" s="202" t="s">
        <v>163</v>
      </c>
      <c r="J57" s="202" t="s">
        <v>163</v>
      </c>
      <c r="K57" s="202" t="s">
        <v>163</v>
      </c>
      <c r="L57" s="202" t="s">
        <v>163</v>
      </c>
      <c r="M57" s="202" t="s">
        <v>163</v>
      </c>
      <c r="N57" s="202" t="s">
        <v>163</v>
      </c>
      <c r="O57" s="202" t="s">
        <v>163</v>
      </c>
      <c r="P57" s="202" t="s">
        <v>163</v>
      </c>
      <c r="Q57" s="202" t="s">
        <v>163</v>
      </c>
      <c r="R57" s="202" t="s">
        <v>163</v>
      </c>
      <c r="S57" s="202" t="s">
        <v>163</v>
      </c>
      <c r="T57" s="208">
        <v>8724.3150000000005</v>
      </c>
      <c r="U57" s="208">
        <v>64604.2</v>
      </c>
      <c r="V57" s="319">
        <f>Table12[[#This Row],[2020/21]]-Table12[[#This Row],[2019/20]]</f>
        <v>55879.884999999995</v>
      </c>
      <c r="W57" s="320">
        <f>Table12[[#This Row],[Change in grant expenditure (£000s)
2019/20 to 2020/21]]/Table12[[#This Row],[2019/20]]</f>
        <v>6.4050742092645656</v>
      </c>
    </row>
    <row r="58" spans="1:23" x14ac:dyDescent="0.25">
      <c r="B58" s="194" t="s">
        <v>258</v>
      </c>
      <c r="C58" s="202" t="s">
        <v>163</v>
      </c>
      <c r="D58" s="202" t="s">
        <v>163</v>
      </c>
      <c r="E58" s="202" t="s">
        <v>163</v>
      </c>
      <c r="F58" s="202" t="s">
        <v>163</v>
      </c>
      <c r="G58" s="202" t="s">
        <v>163</v>
      </c>
      <c r="H58" s="202" t="s">
        <v>163</v>
      </c>
      <c r="I58" s="202" t="s">
        <v>163</v>
      </c>
      <c r="J58" s="202" t="s">
        <v>163</v>
      </c>
      <c r="K58" s="202" t="s">
        <v>163</v>
      </c>
      <c r="L58" s="202" t="s">
        <v>163</v>
      </c>
      <c r="M58" s="202" t="s">
        <v>163</v>
      </c>
      <c r="N58" s="202" t="s">
        <v>163</v>
      </c>
      <c r="O58" s="202" t="s">
        <v>163</v>
      </c>
      <c r="P58" s="202" t="s">
        <v>163</v>
      </c>
      <c r="Q58" s="202" t="s">
        <v>163</v>
      </c>
      <c r="R58" s="202" t="s">
        <v>163</v>
      </c>
      <c r="S58" s="202" t="s">
        <v>163</v>
      </c>
      <c r="T58" s="208">
        <v>2859.5219999999999</v>
      </c>
      <c r="U58" s="208">
        <v>4781.9000000000005</v>
      </c>
      <c r="V58" s="319">
        <f>Table12[[#This Row],[2020/21]]-Table12[[#This Row],[2019/20]]</f>
        <v>1922.3780000000006</v>
      </c>
      <c r="W58" s="320">
        <f>Table12[[#This Row],[Change in grant expenditure (£000s)
2019/20 to 2020/21]]/Table12[[#This Row],[2019/20]]</f>
        <v>0.67227249869034078</v>
      </c>
    </row>
    <row r="59" spans="1:23" x14ac:dyDescent="0.25">
      <c r="B59" s="194" t="s">
        <v>259</v>
      </c>
      <c r="C59" s="202" t="s">
        <v>163</v>
      </c>
      <c r="D59" s="202" t="s">
        <v>163</v>
      </c>
      <c r="E59" s="202" t="s">
        <v>163</v>
      </c>
      <c r="F59" s="202" t="s">
        <v>163</v>
      </c>
      <c r="G59" s="202" t="s">
        <v>163</v>
      </c>
      <c r="H59" s="202" t="s">
        <v>163</v>
      </c>
      <c r="I59" s="202" t="s">
        <v>163</v>
      </c>
      <c r="J59" s="202" t="s">
        <v>163</v>
      </c>
      <c r="K59" s="202" t="s">
        <v>163</v>
      </c>
      <c r="L59" s="202" t="s">
        <v>163</v>
      </c>
      <c r="M59" s="202" t="s">
        <v>163</v>
      </c>
      <c r="N59" s="202" t="s">
        <v>163</v>
      </c>
      <c r="O59" s="202" t="s">
        <v>163</v>
      </c>
      <c r="P59" s="202" t="s">
        <v>163</v>
      </c>
      <c r="Q59" s="202" t="s">
        <v>163</v>
      </c>
      <c r="R59" s="202" t="s">
        <v>163</v>
      </c>
      <c r="S59" s="202" t="s">
        <v>163</v>
      </c>
      <c r="T59" s="208">
        <v>-4.1630000000000003</v>
      </c>
      <c r="U59" s="208">
        <v>50.1</v>
      </c>
      <c r="V59" s="319">
        <f>Table12[[#This Row],[2020/21]]-Table12[[#This Row],[2019/20]]</f>
        <v>54.263000000000005</v>
      </c>
      <c r="W59" s="320">
        <f>Table12[[#This Row],[Change in grant expenditure (£000s)
2019/20 to 2020/21]]/Table12[[#This Row],[2019/20]]</f>
        <v>-13.034590439586838</v>
      </c>
    </row>
    <row r="60" spans="1:23" x14ac:dyDescent="0.25">
      <c r="B60" s="194" t="s">
        <v>260</v>
      </c>
      <c r="C60" s="202" t="s">
        <v>163</v>
      </c>
      <c r="D60" s="202" t="s">
        <v>163</v>
      </c>
      <c r="E60" s="202" t="s">
        <v>163</v>
      </c>
      <c r="F60" s="202" t="s">
        <v>163</v>
      </c>
      <c r="G60" s="202" t="s">
        <v>163</v>
      </c>
      <c r="H60" s="202" t="s">
        <v>163</v>
      </c>
      <c r="I60" s="202" t="s">
        <v>163</v>
      </c>
      <c r="J60" s="202" t="s">
        <v>163</v>
      </c>
      <c r="K60" s="202" t="s">
        <v>163</v>
      </c>
      <c r="L60" s="202" t="s">
        <v>163</v>
      </c>
      <c r="M60" s="202" t="s">
        <v>163</v>
      </c>
      <c r="N60" s="202" t="s">
        <v>163</v>
      </c>
      <c r="O60" s="202" t="s">
        <v>163</v>
      </c>
      <c r="P60" s="202" t="s">
        <v>163</v>
      </c>
      <c r="Q60" s="202" t="s">
        <v>163</v>
      </c>
      <c r="R60" s="202" t="s">
        <v>163</v>
      </c>
      <c r="S60" s="202" t="s">
        <v>163</v>
      </c>
      <c r="T60" s="208">
        <v>1498.6759999999999</v>
      </c>
      <c r="U60" s="208">
        <v>10318.199999999999</v>
      </c>
      <c r="V60" s="321">
        <f>Table12[[#This Row],[2020/21]]-Table12[[#This Row],[2019/20]]</f>
        <v>8819.5239999999994</v>
      </c>
      <c r="W60" s="322">
        <f>Table12[[#This Row],[Change in grant expenditure (£000s)
2019/20 to 2020/21]]/Table12[[#This Row],[2019/20]]</f>
        <v>5.8848770514774369</v>
      </c>
    </row>
    <row r="64" spans="1:23" x14ac:dyDescent="0.25">
      <c r="D64"/>
      <c r="E64"/>
      <c r="F64"/>
      <c r="G64"/>
      <c r="H64"/>
      <c r="I64"/>
      <c r="J64"/>
      <c r="K64"/>
      <c r="L64"/>
      <c r="M64"/>
      <c r="N64"/>
      <c r="O64"/>
      <c r="P64"/>
      <c r="Q64"/>
      <c r="R64"/>
      <c r="S64"/>
    </row>
    <row r="65" spans="4:19" x14ac:dyDescent="0.25">
      <c r="D65"/>
      <c r="E65"/>
      <c r="F65"/>
      <c r="G65"/>
      <c r="H65"/>
      <c r="I65"/>
      <c r="J65"/>
      <c r="K65"/>
      <c r="L65"/>
      <c r="M65"/>
      <c r="N65"/>
      <c r="O65"/>
      <c r="P65"/>
      <c r="Q65"/>
      <c r="R65"/>
      <c r="S65"/>
    </row>
    <row r="66" spans="4:19" x14ac:dyDescent="0.25">
      <c r="D66"/>
      <c r="E66"/>
      <c r="F66"/>
      <c r="G66"/>
      <c r="H66"/>
      <c r="I66"/>
      <c r="J66"/>
      <c r="K66"/>
      <c r="L66"/>
      <c r="M66"/>
      <c r="N66"/>
      <c r="O66"/>
      <c r="P66"/>
      <c r="Q66"/>
      <c r="R66"/>
      <c r="S66"/>
    </row>
    <row r="67" spans="4:19" x14ac:dyDescent="0.25">
      <c r="D67"/>
      <c r="E67"/>
      <c r="F67"/>
      <c r="G67"/>
      <c r="H67"/>
      <c r="I67"/>
      <c r="J67"/>
      <c r="K67"/>
      <c r="L67"/>
      <c r="M67"/>
      <c r="N67"/>
      <c r="O67"/>
      <c r="P67"/>
      <c r="Q67"/>
      <c r="R67"/>
      <c r="S67"/>
    </row>
    <row r="68" spans="4:19" x14ac:dyDescent="0.25">
      <c r="D68"/>
      <c r="E68"/>
      <c r="F68"/>
      <c r="G68"/>
      <c r="H68"/>
      <c r="I68"/>
      <c r="J68"/>
      <c r="K68"/>
      <c r="L68"/>
      <c r="M68"/>
      <c r="N68"/>
      <c r="O68"/>
      <c r="P68"/>
      <c r="Q68"/>
      <c r="R68"/>
      <c r="S68"/>
    </row>
    <row r="69" spans="4:19" x14ac:dyDescent="0.25">
      <c r="D69"/>
      <c r="E69"/>
      <c r="F69"/>
      <c r="G69"/>
      <c r="H69"/>
      <c r="I69"/>
      <c r="J69"/>
      <c r="K69"/>
      <c r="L69"/>
      <c r="M69"/>
      <c r="N69"/>
      <c r="O69"/>
      <c r="P69"/>
      <c r="Q69"/>
      <c r="R69"/>
      <c r="S69"/>
    </row>
    <row r="70" spans="4:19" x14ac:dyDescent="0.25">
      <c r="D70"/>
      <c r="E70"/>
      <c r="F70"/>
      <c r="G70"/>
      <c r="H70"/>
      <c r="I70"/>
      <c r="J70"/>
      <c r="K70"/>
      <c r="L70"/>
      <c r="M70"/>
      <c r="N70"/>
      <c r="O70"/>
      <c r="P70"/>
      <c r="Q70"/>
      <c r="R70"/>
      <c r="S70"/>
    </row>
  </sheetData>
  <mergeCells count="2">
    <mergeCell ref="A4:E4"/>
    <mergeCell ref="A5:E5"/>
  </mergeCells>
  <phoneticPr fontId="18" type="noConversion"/>
  <hyperlinks>
    <hyperlink ref="A1" location="'Contents'!B7" display="⇐ Return to contents" xr:uid="{DAC94B41-3A55-46A3-9793-AED582A03B96}"/>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4208D8B9-71BC-477C-968D-19F479764F69}">
          <x14:colorSeries rgb="FF376092"/>
          <x14:colorNegative rgb="FFD00000"/>
          <x14:colorAxis rgb="FF000000"/>
          <x14:colorMarkers rgb="FFD00000"/>
          <x14:colorFirst rgb="FFD00000"/>
          <x14:colorLast rgb="FFD00000"/>
          <x14:colorHigh rgb="FFD00000"/>
          <x14:colorLow rgb="FFD00000"/>
          <x14:sparklines>
            <x14:sparkline>
              <xm:f>'HE Grant Spend (Regional)'!C10:U10</xm:f>
              <xm:sqref>Y10</xm:sqref>
            </x14:sparkline>
            <x14:sparkline>
              <xm:f>'HE Grant Spend (Regional)'!C11:U11</xm:f>
              <xm:sqref>Y11</xm:sqref>
            </x14:sparkline>
            <x14:sparkline>
              <xm:f>'HE Grant Spend (Regional)'!C12:U12</xm:f>
              <xm:sqref>Y12</xm:sqref>
            </x14:sparkline>
            <x14:sparkline>
              <xm:f>'HE Grant Spend (Regional)'!C13:U13</xm:f>
              <xm:sqref>Y13</xm:sqref>
            </x14:sparkline>
            <x14:sparkline>
              <xm:f>'HE Grant Spend (Regional)'!C14:U14</xm:f>
              <xm:sqref>Y14</xm:sqref>
            </x14:sparkline>
            <x14:sparkline>
              <xm:f>'HE Grant Spend (Regional)'!C15:U15</xm:f>
              <xm:sqref>Y15</xm:sqref>
            </x14:sparkline>
            <x14:sparkline>
              <xm:f>'HE Grant Spend (Regional)'!C16:U16</xm:f>
              <xm:sqref>Y16</xm:sqref>
            </x14:sparkline>
            <x14:sparkline>
              <xm:f>'HE Grant Spend (Regional)'!C17:U17</xm:f>
              <xm:sqref>Y17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G29"/>
  <sheetViews>
    <sheetView showGridLines="0" zoomScaleNormal="100" workbookViewId="0">
      <selection activeCell="B1" sqref="B1"/>
    </sheetView>
  </sheetViews>
  <sheetFormatPr defaultRowHeight="15" x14ac:dyDescent="0.25"/>
  <cols>
    <col min="1" max="1" width="34.42578125" customWidth="1"/>
    <col min="2" max="2" width="67.85546875" customWidth="1"/>
    <col min="3" max="20" width="10.7109375" customWidth="1"/>
    <col min="21" max="21" width="13.140625" customWidth="1"/>
    <col min="22" max="28" width="10.7109375" customWidth="1"/>
    <col min="29" max="31" width="20" customWidth="1"/>
  </cols>
  <sheetData>
    <row r="1" spans="1:33" x14ac:dyDescent="0.25">
      <c r="A1" s="82" t="s">
        <v>21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1:33"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3" s="21" customFormat="1" ht="31.5" x14ac:dyDescent="0.5">
      <c r="A3" s="51" t="s">
        <v>261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F3" s="176"/>
    </row>
    <row r="4" spans="1:33" x14ac:dyDescent="0.25">
      <c r="A4" s="66" t="s">
        <v>262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1:33" x14ac:dyDescent="0.2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3" s="20" customFormat="1" ht="18.75" x14ac:dyDescent="0.3">
      <c r="A6" s="62" t="s">
        <v>192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F6" s="175"/>
    </row>
    <row r="7" spans="1:33" s="1" customFormat="1" ht="30" x14ac:dyDescent="0.25">
      <c r="A7" s="78" t="s">
        <v>193</v>
      </c>
      <c r="B7" s="78" t="s">
        <v>194</v>
      </c>
      <c r="C7" s="78" t="s">
        <v>195</v>
      </c>
      <c r="D7" s="78" t="s">
        <v>196</v>
      </c>
      <c r="E7" s="78" t="s">
        <v>197</v>
      </c>
      <c r="F7" s="78" t="s">
        <v>198</v>
      </c>
      <c r="G7" s="78" t="s">
        <v>199</v>
      </c>
      <c r="H7" s="78" t="s">
        <v>200</v>
      </c>
      <c r="I7" s="78" t="s">
        <v>201</v>
      </c>
      <c r="J7" s="78" t="s">
        <v>202</v>
      </c>
      <c r="K7" s="78" t="s">
        <v>203</v>
      </c>
      <c r="L7" s="78" t="s">
        <v>204</v>
      </c>
      <c r="M7" s="78" t="s">
        <v>205</v>
      </c>
      <c r="N7" s="78" t="s">
        <v>143</v>
      </c>
      <c r="O7" s="78" t="s">
        <v>144</v>
      </c>
      <c r="P7" s="78" t="s">
        <v>145</v>
      </c>
      <c r="Q7" s="78" t="s">
        <v>146</v>
      </c>
      <c r="R7" s="78" t="s">
        <v>147</v>
      </c>
      <c r="S7" s="78" t="s">
        <v>148</v>
      </c>
      <c r="T7" s="78" t="s">
        <v>149</v>
      </c>
      <c r="U7" s="78" t="s">
        <v>150</v>
      </c>
      <c r="V7" s="78" t="s">
        <v>151</v>
      </c>
      <c r="W7" s="78" t="s">
        <v>152</v>
      </c>
      <c r="X7" s="78" t="s">
        <v>263</v>
      </c>
      <c r="Y7" s="78" t="s">
        <v>154</v>
      </c>
      <c r="Z7" s="78" t="s">
        <v>155</v>
      </c>
      <c r="AA7" s="78" t="s">
        <v>156</v>
      </c>
      <c r="AB7" s="66" t="s">
        <v>157</v>
      </c>
      <c r="AC7" s="66" t="s">
        <v>158</v>
      </c>
      <c r="AD7" s="78" t="s">
        <v>209</v>
      </c>
      <c r="AE7" s="78" t="s">
        <v>208</v>
      </c>
    </row>
    <row r="8" spans="1:33" s="26" customFormat="1" x14ac:dyDescent="0.25">
      <c r="A8" s="26" t="s">
        <v>210</v>
      </c>
      <c r="C8" s="30" t="s">
        <v>163</v>
      </c>
      <c r="D8" s="30" t="s">
        <v>163</v>
      </c>
      <c r="E8" s="30" t="s">
        <v>163</v>
      </c>
      <c r="F8" s="30" t="s">
        <v>163</v>
      </c>
      <c r="G8" s="30" t="s">
        <v>163</v>
      </c>
      <c r="H8" s="30" t="s">
        <v>163</v>
      </c>
      <c r="I8" s="30" t="s">
        <v>163</v>
      </c>
      <c r="J8" s="30" t="s">
        <v>163</v>
      </c>
      <c r="K8" s="30">
        <v>38.4</v>
      </c>
      <c r="L8" s="30">
        <v>38.5</v>
      </c>
      <c r="M8" s="30">
        <v>42.5</v>
      </c>
      <c r="N8" s="30">
        <v>41.9</v>
      </c>
      <c r="O8" s="30">
        <v>48.6</v>
      </c>
      <c r="P8" s="30">
        <v>49.2</v>
      </c>
      <c r="Q8" s="30">
        <v>48.1</v>
      </c>
      <c r="R8" s="30">
        <v>54.4</v>
      </c>
      <c r="S8" s="30">
        <v>54.8</v>
      </c>
      <c r="T8" s="30">
        <v>54.2</v>
      </c>
      <c r="U8" s="30">
        <v>57.1</v>
      </c>
      <c r="V8" s="30">
        <v>86.7</v>
      </c>
      <c r="W8" s="30">
        <v>74.5</v>
      </c>
      <c r="X8" s="30">
        <v>88.9</v>
      </c>
      <c r="Y8" s="30">
        <v>103</v>
      </c>
      <c r="Z8" s="30">
        <v>116</v>
      </c>
      <c r="AA8" s="218">
        <v>120.794</v>
      </c>
      <c r="AB8" s="221">
        <v>126.946</v>
      </c>
      <c r="AC8" s="221">
        <v>99.766999999999996</v>
      </c>
      <c r="AD8" s="324">
        <f>(EH___Income_and_grant__in__aid[[#This Row],[2019/20]]-EH___Income_and_grant__in__aid[[#This Row],[2018/19]])/EH___Income_and_grant__in__aid[[#This Row],[2018/19]]</f>
        <v>5.0929681937844605E-2</v>
      </c>
      <c r="AE8" s="324">
        <f>(EH___Income_and_grant__in__aid[[#This Row],[2019/20]]-EH___Income_and_grant__in__aid[[#This Row],[2002/03]])/EH___Income_and_grant__in__aid[[#This Row],[2002/03]]</f>
        <v>2.3058854166666665</v>
      </c>
    </row>
    <row r="9" spans="1:33" x14ac:dyDescent="0.25">
      <c r="A9" s="66"/>
      <c r="B9" s="66" t="s">
        <v>264</v>
      </c>
      <c r="C9" s="84" t="s">
        <v>163</v>
      </c>
      <c r="D9" s="84" t="s">
        <v>163</v>
      </c>
      <c r="E9" s="84" t="s">
        <v>163</v>
      </c>
      <c r="F9" s="84" t="s">
        <v>163</v>
      </c>
      <c r="G9" s="84" t="s">
        <v>163</v>
      </c>
      <c r="H9" s="84" t="s">
        <v>163</v>
      </c>
      <c r="I9" s="84" t="s">
        <v>163</v>
      </c>
      <c r="J9" s="84" t="s">
        <v>163</v>
      </c>
      <c r="K9" s="84">
        <v>18.600000000000001</v>
      </c>
      <c r="L9" s="84">
        <v>20</v>
      </c>
      <c r="M9" s="84">
        <v>21.4</v>
      </c>
      <c r="N9" s="84">
        <v>21.9</v>
      </c>
      <c r="O9" s="84">
        <v>23.700000000000003</v>
      </c>
      <c r="P9" s="84">
        <v>25.5</v>
      </c>
      <c r="Q9" s="84">
        <v>26.8</v>
      </c>
      <c r="R9" s="84">
        <v>31.200000000000003</v>
      </c>
      <c r="S9" s="84">
        <v>33.1</v>
      </c>
      <c r="T9" s="84">
        <v>35.1</v>
      </c>
      <c r="U9" s="84">
        <v>36.200000000000003</v>
      </c>
      <c r="V9" s="84">
        <v>40.4</v>
      </c>
      <c r="W9" s="84">
        <v>46.900000000000006</v>
      </c>
      <c r="X9" s="84">
        <v>52.8</v>
      </c>
      <c r="Y9" s="84">
        <v>57.8</v>
      </c>
      <c r="Z9" s="84">
        <v>64.578999999999994</v>
      </c>
      <c r="AA9" s="219">
        <v>70.486000000000004</v>
      </c>
      <c r="AB9" s="222">
        <f>34.27+41.175</f>
        <v>75.444999999999993</v>
      </c>
      <c r="AC9" s="222">
        <v>46.131999999999998</v>
      </c>
      <c r="AD9" s="325">
        <f>(EH___Income_and_grant__in__aid[[#This Row],[2019/20]]-EH___Income_and_grant__in__aid[[#This Row],[2018/19]])/EH___Income_and_grant__in__aid[[#This Row],[2018/19]]</f>
        <v>7.0354396617767906E-2</v>
      </c>
      <c r="AE9" s="325">
        <f>(EH___Income_and_grant__in__aid[[#This Row],[2019/20]]-EH___Income_and_grant__in__aid[[#This Row],[2002/03]])/EH___Income_and_grant__in__aid[[#This Row],[2002/03]]</f>
        <v>3.0561827956989243</v>
      </c>
    </row>
    <row r="10" spans="1:33" x14ac:dyDescent="0.25">
      <c r="A10" s="66"/>
      <c r="B10" s="66" t="s">
        <v>212</v>
      </c>
      <c r="C10" s="84" t="s">
        <v>163</v>
      </c>
      <c r="D10" s="84" t="s">
        <v>163</v>
      </c>
      <c r="E10" s="84" t="s">
        <v>163</v>
      </c>
      <c r="F10" s="84" t="s">
        <v>163</v>
      </c>
      <c r="G10" s="84" t="s">
        <v>163</v>
      </c>
      <c r="H10" s="84" t="s">
        <v>163</v>
      </c>
      <c r="I10" s="84" t="s">
        <v>163</v>
      </c>
      <c r="J10" s="84" t="s">
        <v>163</v>
      </c>
      <c r="K10" s="84">
        <v>6.9</v>
      </c>
      <c r="L10" s="84">
        <v>7.1</v>
      </c>
      <c r="M10" s="84">
        <v>7.7</v>
      </c>
      <c r="N10" s="84">
        <v>8.1999999999999993</v>
      </c>
      <c r="O10" s="84">
        <v>9.5</v>
      </c>
      <c r="P10" s="84">
        <v>9.9</v>
      </c>
      <c r="Q10" s="84">
        <v>10.4</v>
      </c>
      <c r="R10" s="84">
        <v>11.8</v>
      </c>
      <c r="S10" s="84">
        <v>12.1</v>
      </c>
      <c r="T10" s="84">
        <v>12.6</v>
      </c>
      <c r="U10" s="84">
        <v>12.8</v>
      </c>
      <c r="V10" s="84">
        <v>15</v>
      </c>
      <c r="W10" s="84">
        <v>18</v>
      </c>
      <c r="X10" s="84">
        <v>19.399999999999999</v>
      </c>
      <c r="Y10" s="84">
        <v>21</v>
      </c>
      <c r="Z10" s="84">
        <v>23.3</v>
      </c>
      <c r="AA10" s="219">
        <v>24.55</v>
      </c>
      <c r="AB10" s="222">
        <v>24.501000000000001</v>
      </c>
      <c r="AC10" s="222">
        <v>8.7430000000000003</v>
      </c>
      <c r="AD10" s="325">
        <f>(EH___Income_and_grant__in__aid[[#This Row],[2019/20]]-EH___Income_and_grant__in__aid[[#This Row],[2018/19]])/EH___Income_and_grant__in__aid[[#This Row],[2018/19]]</f>
        <v>-1.9959266802443785E-3</v>
      </c>
      <c r="AE10" s="325">
        <f>(EH___Income_and_grant__in__aid[[#This Row],[2019/20]]-EH___Income_and_grant__in__aid[[#This Row],[2002/03]])/EH___Income_and_grant__in__aid[[#This Row],[2002/03]]</f>
        <v>2.5508695652173912</v>
      </c>
    </row>
    <row r="11" spans="1:33" x14ac:dyDescent="0.25">
      <c r="A11" s="66"/>
      <c r="B11" s="66" t="s">
        <v>214</v>
      </c>
      <c r="C11" s="84" t="s">
        <v>163</v>
      </c>
      <c r="D11" s="84" t="s">
        <v>163</v>
      </c>
      <c r="E11" s="84" t="s">
        <v>163</v>
      </c>
      <c r="F11" s="84" t="s">
        <v>163</v>
      </c>
      <c r="G11" s="84" t="s">
        <v>163</v>
      </c>
      <c r="H11" s="84" t="s">
        <v>163</v>
      </c>
      <c r="I11" s="84" t="s">
        <v>163</v>
      </c>
      <c r="J11" s="84" t="s">
        <v>163</v>
      </c>
      <c r="K11" s="84">
        <v>4</v>
      </c>
      <c r="L11" s="84">
        <v>4</v>
      </c>
      <c r="M11" s="84">
        <v>4.4000000000000004</v>
      </c>
      <c r="N11" s="84">
        <v>4.5999999999999996</v>
      </c>
      <c r="O11" s="84">
        <v>5</v>
      </c>
      <c r="P11" s="84">
        <v>5.3</v>
      </c>
      <c r="Q11" s="84">
        <v>5.6</v>
      </c>
      <c r="R11" s="84">
        <v>5.6</v>
      </c>
      <c r="S11" s="84">
        <v>4.7</v>
      </c>
      <c r="T11" s="84">
        <v>4.4000000000000004</v>
      </c>
      <c r="U11" s="84">
        <v>4.4000000000000004</v>
      </c>
      <c r="V11" s="84">
        <v>4.9000000000000004</v>
      </c>
      <c r="W11" s="84">
        <v>5.4</v>
      </c>
      <c r="X11" s="84">
        <v>2.4</v>
      </c>
      <c r="Y11" s="84">
        <v>3.5</v>
      </c>
      <c r="Z11" s="84">
        <v>4.2</v>
      </c>
      <c r="AA11" s="219">
        <v>5.2969999999999997</v>
      </c>
      <c r="AB11" s="222">
        <v>5.6319999999999997</v>
      </c>
      <c r="AC11" s="222">
        <v>3.4489999999999998</v>
      </c>
      <c r="AD11" s="325">
        <f>(EH___Income_and_grant__in__aid[[#This Row],[2019/20]]-EH___Income_and_grant__in__aid[[#This Row],[2018/19]])/EH___Income_and_grant__in__aid[[#This Row],[2018/19]]</f>
        <v>6.3243345289786673E-2</v>
      </c>
      <c r="AE11" s="325">
        <f>(EH___Income_and_grant__in__aid[[#This Row],[2019/20]]-EH___Income_and_grant__in__aid[[#This Row],[2002/03]])/EH___Income_and_grant__in__aid[[#This Row],[2002/03]]</f>
        <v>0.40799999999999992</v>
      </c>
    </row>
    <row r="12" spans="1:33" x14ac:dyDescent="0.25">
      <c r="A12" s="66"/>
      <c r="B12" s="66" t="s">
        <v>215</v>
      </c>
      <c r="C12" s="84" t="s">
        <v>163</v>
      </c>
      <c r="D12" s="84" t="s">
        <v>163</v>
      </c>
      <c r="E12" s="84" t="s">
        <v>163</v>
      </c>
      <c r="F12" s="84" t="s">
        <v>163</v>
      </c>
      <c r="G12" s="84" t="s">
        <v>163</v>
      </c>
      <c r="H12" s="84" t="s">
        <v>163</v>
      </c>
      <c r="I12" s="84" t="s">
        <v>163</v>
      </c>
      <c r="J12" s="84" t="s">
        <v>163</v>
      </c>
      <c r="K12" s="84">
        <v>8.4</v>
      </c>
      <c r="L12" s="84">
        <v>6.9</v>
      </c>
      <c r="M12" s="84">
        <v>8.4</v>
      </c>
      <c r="N12" s="84">
        <v>0.6</v>
      </c>
      <c r="O12" s="84">
        <v>9.1</v>
      </c>
      <c r="P12" s="84">
        <v>7.1</v>
      </c>
      <c r="Q12" s="84">
        <v>4.0999999999999996</v>
      </c>
      <c r="R12" s="84">
        <v>5.6</v>
      </c>
      <c r="S12" s="84">
        <v>4.5999999999999996</v>
      </c>
      <c r="T12" s="84">
        <v>1.9</v>
      </c>
      <c r="U12" s="84">
        <v>3.5</v>
      </c>
      <c r="V12" s="84">
        <v>26.4</v>
      </c>
      <c r="W12" s="84">
        <v>4.2</v>
      </c>
      <c r="X12" s="84">
        <v>4.8</v>
      </c>
      <c r="Y12" s="84">
        <v>6</v>
      </c>
      <c r="Z12" s="84">
        <v>9.1999999999999993</v>
      </c>
      <c r="AA12" s="219">
        <v>7.4329999999999998</v>
      </c>
      <c r="AB12" s="222">
        <f>8.048</f>
        <v>8.048</v>
      </c>
      <c r="AC12" s="222">
        <v>31.03</v>
      </c>
      <c r="AD12" s="325">
        <f>(EH___Income_and_grant__in__aid[[#This Row],[2019/20]]-EH___Income_and_grant__in__aid[[#This Row],[2018/19]])/EH___Income_and_grant__in__aid[[#This Row],[2018/19]]</f>
        <v>8.2739136284138329E-2</v>
      </c>
      <c r="AE12" s="325">
        <f>(EH___Income_and_grant__in__aid[[#This Row],[2019/20]]-EH___Income_and_grant__in__aid[[#This Row],[2002/03]])/EH___Income_and_grant__in__aid[[#This Row],[2002/03]]</f>
        <v>-4.1904761904761938E-2</v>
      </c>
    </row>
    <row r="13" spans="1:33" x14ac:dyDescent="0.25">
      <c r="A13" s="66"/>
      <c r="B13" s="66" t="s">
        <v>216</v>
      </c>
      <c r="C13" s="84" t="s">
        <v>163</v>
      </c>
      <c r="D13" s="84" t="s">
        <v>163</v>
      </c>
      <c r="E13" s="84" t="s">
        <v>163</v>
      </c>
      <c r="F13" s="84" t="s">
        <v>163</v>
      </c>
      <c r="G13" s="84" t="s">
        <v>163</v>
      </c>
      <c r="H13" s="84" t="s">
        <v>163</v>
      </c>
      <c r="I13" s="84" t="s">
        <v>163</v>
      </c>
      <c r="J13" s="84" t="s">
        <v>163</v>
      </c>
      <c r="K13" s="84">
        <v>0.5</v>
      </c>
      <c r="L13" s="84">
        <v>0.5</v>
      </c>
      <c r="M13" s="84">
        <v>0.6</v>
      </c>
      <c r="N13" s="84">
        <v>0.6</v>
      </c>
      <c r="O13" s="84">
        <v>1.3</v>
      </c>
      <c r="P13" s="84">
        <v>1.4</v>
      </c>
      <c r="Q13" s="84">
        <v>1.1000000000000001</v>
      </c>
      <c r="R13" s="84">
        <v>0.2</v>
      </c>
      <c r="S13" s="84">
        <v>0.4</v>
      </c>
      <c r="T13" s="84">
        <v>0.2</v>
      </c>
      <c r="U13" s="84">
        <v>0.2</v>
      </c>
      <c r="V13" s="84">
        <v>0.1</v>
      </c>
      <c r="W13" s="84">
        <v>0.1</v>
      </c>
      <c r="X13" s="84">
        <v>0.13600000000000001</v>
      </c>
      <c r="Y13" s="84">
        <v>4.8000000000000001E-2</v>
      </c>
      <c r="Z13" s="84">
        <v>8.8999999999999996E-2</v>
      </c>
      <c r="AA13" s="219">
        <v>0.23799999999999999</v>
      </c>
      <c r="AB13" s="222">
        <v>0.36099999999999999</v>
      </c>
      <c r="AC13" s="222">
        <v>0.155</v>
      </c>
      <c r="AD13" s="325">
        <f>(EH___Income_and_grant__in__aid[[#This Row],[2019/20]]-EH___Income_and_grant__in__aid[[#This Row],[2018/19]])/EH___Income_and_grant__in__aid[[#This Row],[2018/19]]</f>
        <v>0.51680672268907568</v>
      </c>
      <c r="AE13" s="325">
        <f>(EH___Income_and_grant__in__aid[[#This Row],[2019/20]]-EH___Income_and_grant__in__aid[[#This Row],[2002/03]])/EH___Income_and_grant__in__aid[[#This Row],[2002/03]]</f>
        <v>-0.27800000000000002</v>
      </c>
    </row>
    <row r="14" spans="1:33" x14ac:dyDescent="0.25">
      <c r="A14" s="66" t="s">
        <v>160</v>
      </c>
      <c r="B14" s="66"/>
      <c r="C14" s="84" t="s">
        <v>163</v>
      </c>
      <c r="D14" s="84" t="s">
        <v>163</v>
      </c>
      <c r="E14" s="84"/>
      <c r="F14" s="84" t="s">
        <v>163</v>
      </c>
      <c r="G14" s="84" t="s">
        <v>163</v>
      </c>
      <c r="H14" s="84" t="s">
        <v>163</v>
      </c>
      <c r="I14" s="84" t="s">
        <v>163</v>
      </c>
      <c r="J14" s="84" t="s">
        <v>163</v>
      </c>
      <c r="K14" s="84">
        <v>115.2</v>
      </c>
      <c r="L14" s="84">
        <v>119.6</v>
      </c>
      <c r="M14" s="84">
        <v>125.3</v>
      </c>
      <c r="N14" s="84">
        <v>125</v>
      </c>
      <c r="O14" s="84">
        <v>134.5</v>
      </c>
      <c r="P14" s="84">
        <v>129.4</v>
      </c>
      <c r="Q14" s="84">
        <v>132.69999999999999</v>
      </c>
      <c r="R14" s="84">
        <v>130.9</v>
      </c>
      <c r="S14" s="84">
        <v>129.9</v>
      </c>
      <c r="T14" s="84">
        <v>121.2</v>
      </c>
      <c r="U14" s="84">
        <v>101.44</v>
      </c>
      <c r="V14" s="84">
        <v>99.85</v>
      </c>
      <c r="W14" s="84">
        <v>181</v>
      </c>
      <c r="X14" s="117" t="s">
        <v>265</v>
      </c>
      <c r="Y14" s="84">
        <v>14.7</v>
      </c>
      <c r="Z14" s="84">
        <v>14.7</v>
      </c>
      <c r="AA14" s="219">
        <v>13.782999999999999</v>
      </c>
      <c r="AB14" s="222">
        <v>13.32</v>
      </c>
      <c r="AC14" s="222">
        <v>11.021000000000001</v>
      </c>
      <c r="AD14" s="325">
        <f>(EH___Income_and_grant__in__aid[[#This Row],[2019/20]]-EH___Income_and_grant__in__aid[[#This Row],[2018/19]])/EH___Income_and_grant__in__aid[[#This Row],[2018/19]]</f>
        <v>-3.3592106217804486E-2</v>
      </c>
      <c r="AE14" s="325">
        <f>(EH___Income_and_grant__in__aid[[#This Row],[2019/20]]-EH___Income_and_grant__in__aid[[#This Row],[2002/03]])/EH___Income_and_grant__in__aid[[#This Row],[2002/03]]</f>
        <v>-0.88437499999999991</v>
      </c>
    </row>
    <row r="15" spans="1:33" s="15" customFormat="1" x14ac:dyDescent="0.25">
      <c r="A15" s="66" t="s">
        <v>266</v>
      </c>
      <c r="B15" s="393"/>
      <c r="C15" s="393" t="s">
        <v>163</v>
      </c>
      <c r="D15" s="393" t="s">
        <v>163</v>
      </c>
      <c r="E15" s="393" t="s">
        <v>163</v>
      </c>
      <c r="F15" s="393" t="s">
        <v>163</v>
      </c>
      <c r="G15" s="393" t="s">
        <v>163</v>
      </c>
      <c r="H15" s="393" t="s">
        <v>163</v>
      </c>
      <c r="I15" s="393" t="s">
        <v>163</v>
      </c>
      <c r="J15" s="393" t="s">
        <v>163</v>
      </c>
      <c r="K15" s="393">
        <v>174.50629445374793</v>
      </c>
      <c r="L15" s="393">
        <v>177.36114169386067</v>
      </c>
      <c r="M15" s="393">
        <v>180.6539016507453</v>
      </c>
      <c r="N15" s="393">
        <v>175.58881899577256</v>
      </c>
      <c r="O15" s="393">
        <v>183.71776354277088</v>
      </c>
      <c r="P15" s="393">
        <v>171.90591520704578</v>
      </c>
      <c r="Q15" s="393">
        <v>171.63933293615662</v>
      </c>
      <c r="R15" s="393">
        <v>166.64759167425964</v>
      </c>
      <c r="S15" s="393">
        <v>162.40042601711784</v>
      </c>
      <c r="T15" s="393">
        <v>149.26067910793779</v>
      </c>
      <c r="U15" s="393">
        <v>122.42273555577935</v>
      </c>
      <c r="V15" s="393">
        <v>118.36889107964524</v>
      </c>
      <c r="W15" s="393">
        <v>211.65111606825039</v>
      </c>
      <c r="X15" s="393">
        <v>18.326084538690733</v>
      </c>
      <c r="Y15" s="393">
        <v>16.638444179422716</v>
      </c>
      <c r="Z15" s="393">
        <v>16.350545751675007</v>
      </c>
      <c r="AA15" s="393">
        <v>14.9823510616232</v>
      </c>
      <c r="AB15" s="222">
        <v>14.159977412769303</v>
      </c>
      <c r="AC15" s="222">
        <v>11.021000000000001</v>
      </c>
      <c r="AD15" s="325">
        <f>(EH___Income_and_grant__in__aid[[#This Row],[2019/20]]-EH___Income_and_grant__in__aid[[#This Row],[2018/19]])/EH___Income_and_grant__in__aid[[#This Row],[2018/19]]</f>
        <v>-5.4889492675177037E-2</v>
      </c>
      <c r="AE15" s="325">
        <f>(EH___Income_and_grant__in__aid[[#This Row],[2019/20]]-EH___Income_and_grant__in__aid[[#This Row],[2002/03]])/EH___Income_and_grant__in__aid[[#This Row],[2002/03]]</f>
        <v>-0.91885692457630896</v>
      </c>
      <c r="AG15" s="190"/>
    </row>
    <row r="16" spans="1:33" x14ac:dyDescent="0.25">
      <c r="A16" s="66"/>
      <c r="B16" s="66"/>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66"/>
      <c r="AC16" s="80"/>
      <c r="AD16" s="80"/>
    </row>
    <row r="17" spans="1:33" s="20" customFormat="1" ht="18.75" x14ac:dyDescent="0.3">
      <c r="A17" s="62" t="s">
        <v>219</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F17" s="175"/>
    </row>
    <row r="18" spans="1:33" s="1" customFormat="1" ht="30" x14ac:dyDescent="0.25">
      <c r="A18" s="78" t="s">
        <v>193</v>
      </c>
      <c r="B18" s="78" t="s">
        <v>194</v>
      </c>
      <c r="C18" s="78" t="s">
        <v>195</v>
      </c>
      <c r="D18" s="78" t="s">
        <v>196</v>
      </c>
      <c r="E18" s="78" t="s">
        <v>197</v>
      </c>
      <c r="F18" s="78" t="s">
        <v>198</v>
      </c>
      <c r="G18" s="78" t="s">
        <v>199</v>
      </c>
      <c r="H18" s="78" t="s">
        <v>200</v>
      </c>
      <c r="I18" s="78" t="s">
        <v>201</v>
      </c>
      <c r="J18" s="78" t="s">
        <v>202</v>
      </c>
      <c r="K18" s="78" t="s">
        <v>203</v>
      </c>
      <c r="L18" s="78" t="s">
        <v>204</v>
      </c>
      <c r="M18" s="78" t="s">
        <v>205</v>
      </c>
      <c r="N18" s="78" t="s">
        <v>143</v>
      </c>
      <c r="O18" s="78" t="s">
        <v>144</v>
      </c>
      <c r="P18" s="78" t="s">
        <v>145</v>
      </c>
      <c r="Q18" s="78" t="s">
        <v>146</v>
      </c>
      <c r="R18" s="78" t="s">
        <v>147</v>
      </c>
      <c r="S18" s="78" t="s">
        <v>148</v>
      </c>
      <c r="T18" s="78" t="s">
        <v>149</v>
      </c>
      <c r="U18" s="78" t="s">
        <v>150</v>
      </c>
      <c r="V18" s="78" t="s">
        <v>151</v>
      </c>
      <c r="W18" s="78" t="s">
        <v>152</v>
      </c>
      <c r="X18" s="78" t="s">
        <v>153</v>
      </c>
      <c r="Y18" s="78" t="s">
        <v>154</v>
      </c>
      <c r="Z18" s="78" t="s">
        <v>155</v>
      </c>
      <c r="AA18" s="78" t="s">
        <v>156</v>
      </c>
      <c r="AB18" s="66" t="s">
        <v>157</v>
      </c>
      <c r="AC18" s="66" t="s">
        <v>158</v>
      </c>
      <c r="AD18" s="78" t="s">
        <v>209</v>
      </c>
      <c r="AE18" s="78" t="s">
        <v>208</v>
      </c>
    </row>
    <row r="19" spans="1:33" s="26" customFormat="1" x14ac:dyDescent="0.25">
      <c r="A19" s="26" t="s">
        <v>161</v>
      </c>
      <c r="C19" s="30">
        <v>42.036999999999999</v>
      </c>
      <c r="D19" s="30">
        <v>40.106999999999999</v>
      </c>
      <c r="E19" s="30">
        <v>40.840000000000003</v>
      </c>
      <c r="F19" s="30">
        <v>36.5</v>
      </c>
      <c r="G19" s="30">
        <v>35.503999999999998</v>
      </c>
      <c r="H19" s="30">
        <v>35.052999999999997</v>
      </c>
      <c r="I19" s="30">
        <v>34.238999999999997</v>
      </c>
      <c r="J19" s="30">
        <v>33.725999999999999</v>
      </c>
      <c r="K19" s="30">
        <v>39.122999999999998</v>
      </c>
      <c r="L19" s="30">
        <v>35.667000000000002</v>
      </c>
      <c r="M19" s="30">
        <v>34.996000000000002</v>
      </c>
      <c r="N19" s="30">
        <v>35.841999999999999</v>
      </c>
      <c r="O19" s="30">
        <v>34.136000000000003</v>
      </c>
      <c r="P19" s="30">
        <v>32.597999999999999</v>
      </c>
      <c r="Q19" s="30">
        <v>29.3</v>
      </c>
      <c r="R19" s="30">
        <v>32.299999999999997</v>
      </c>
      <c r="S19" s="30">
        <v>34.799999999999997</v>
      </c>
      <c r="T19" s="30">
        <v>30.8</v>
      </c>
      <c r="U19" s="30">
        <v>19.600000000000001</v>
      </c>
      <c r="V19" s="30">
        <v>17.8</v>
      </c>
      <c r="W19" s="30">
        <v>19.399999999999999</v>
      </c>
      <c r="X19" s="30">
        <v>17.8</v>
      </c>
      <c r="Y19" s="30">
        <v>26.4</v>
      </c>
      <c r="Z19" s="30">
        <v>21</v>
      </c>
      <c r="AA19" s="30">
        <v>16.399999999999999</v>
      </c>
      <c r="AB19" s="223">
        <f>SUM(AB21:AB23)</f>
        <v>10.669</v>
      </c>
      <c r="AC19" s="223">
        <f>SUM(AC21:AC23)</f>
        <v>9.9559999999999995</v>
      </c>
      <c r="AD19" s="324">
        <f>(EH___Expenditure[[#This Row],[2019/20]]-EH___Expenditure[[#This Row],[2018/19]])/EH___Expenditure[[#This Row],[2018/19]]</f>
        <v>-0.34945121951219504</v>
      </c>
      <c r="AE19" s="324">
        <f>(EH___Expenditure[[#This Row],[2019/20]]-EH___Expenditure[[#This Row],[2002/03]])/EH___Expenditure[[#This Row],[2002/03]]</f>
        <v>-0.72729596401093988</v>
      </c>
    </row>
    <row r="20" spans="1:33" s="15" customFormat="1" x14ac:dyDescent="0.25">
      <c r="A20" s="66" t="s">
        <v>267</v>
      </c>
      <c r="B20" s="393"/>
      <c r="C20" s="393">
        <v>72.980044264866279</v>
      </c>
      <c r="D20" s="393">
        <v>67.618174596275665</v>
      </c>
      <c r="E20" s="393">
        <v>66.49135153366673</v>
      </c>
      <c r="F20" s="393">
        <v>59.622099844075379</v>
      </c>
      <c r="G20" s="393">
        <v>57.05603723676127</v>
      </c>
      <c r="H20" s="393">
        <v>56.081150972840852</v>
      </c>
      <c r="I20" s="393">
        <v>53.797984496175708</v>
      </c>
      <c r="J20" s="393">
        <v>52.228441099546387</v>
      </c>
      <c r="K20" s="393">
        <v>59.263973593003293</v>
      </c>
      <c r="L20" s="393">
        <v>52.892473585241881</v>
      </c>
      <c r="M20" s="393">
        <v>50.456216617473935</v>
      </c>
      <c r="N20" s="393">
        <v>50.347635603571838</v>
      </c>
      <c r="O20" s="393">
        <v>46.627431794022506</v>
      </c>
      <c r="P20" s="393">
        <v>43.305942997830591</v>
      </c>
      <c r="Q20" s="393">
        <v>37.897757762090357</v>
      </c>
      <c r="R20" s="393">
        <v>41.120834309232897</v>
      </c>
      <c r="S20" s="393">
        <v>43.506811588881448</v>
      </c>
      <c r="T20" s="393">
        <v>37.930931654492447</v>
      </c>
      <c r="U20" s="393">
        <v>23.654235182307527</v>
      </c>
      <c r="V20" s="393">
        <v>21.101314584052933</v>
      </c>
      <c r="W20" s="393">
        <v>22.685257744331803</v>
      </c>
      <c r="X20" s="393">
        <v>20.645842075233862</v>
      </c>
      <c r="Y20" s="393">
        <v>29.881287505902016</v>
      </c>
      <c r="Z20" s="393">
        <v>23.357922502392864</v>
      </c>
      <c r="AA20" s="393">
        <v>17.827073743787309</v>
      </c>
      <c r="AB20" s="224">
        <v>11.341801727990667</v>
      </c>
      <c r="AC20" s="224">
        <v>9.9559999999999995</v>
      </c>
      <c r="AD20" s="325">
        <f>(EH___Expenditure[[#This Row],[2019/20]]-EH___Expenditure[[#This Row],[2018/19]])/EH___Expenditure[[#This Row],[2018/19]]</f>
        <v>-0.36378780438134123</v>
      </c>
      <c r="AE20" s="325" t="s">
        <v>163</v>
      </c>
      <c r="AG20" s="190"/>
    </row>
    <row r="21" spans="1:33" x14ac:dyDescent="0.25">
      <c r="A21" s="66"/>
      <c r="B21" s="66" t="s">
        <v>268</v>
      </c>
      <c r="C21" s="84" t="s">
        <v>163</v>
      </c>
      <c r="D21" s="84" t="s">
        <v>163</v>
      </c>
      <c r="E21" s="84" t="s">
        <v>163</v>
      </c>
      <c r="F21" s="84" t="s">
        <v>163</v>
      </c>
      <c r="G21" s="84" t="s">
        <v>163</v>
      </c>
      <c r="H21" s="84" t="s">
        <v>163</v>
      </c>
      <c r="I21" s="84" t="s">
        <v>163</v>
      </c>
      <c r="J21" s="84" t="s">
        <v>163</v>
      </c>
      <c r="K21" s="84" t="s">
        <v>163</v>
      </c>
      <c r="L21" s="84" t="s">
        <v>163</v>
      </c>
      <c r="M21" s="84" t="s">
        <v>163</v>
      </c>
      <c r="N21" s="84" t="s">
        <v>163</v>
      </c>
      <c r="O21" s="84" t="s">
        <v>163</v>
      </c>
      <c r="P21" s="84" t="s">
        <v>163</v>
      </c>
      <c r="Q21" s="84" t="s">
        <v>163</v>
      </c>
      <c r="R21" s="84" t="s">
        <v>163</v>
      </c>
      <c r="S21" s="84" t="s">
        <v>163</v>
      </c>
      <c r="T21" s="84" t="s">
        <v>163</v>
      </c>
      <c r="U21" s="84" t="s">
        <v>163</v>
      </c>
      <c r="V21" s="84" t="s">
        <v>163</v>
      </c>
      <c r="W21" s="84" t="s">
        <v>163</v>
      </c>
      <c r="X21" s="84">
        <v>6.1</v>
      </c>
      <c r="Y21" s="84">
        <v>9.5</v>
      </c>
      <c r="Z21" s="84">
        <v>6.9</v>
      </c>
      <c r="AA21" s="84">
        <v>5.0279999999999996</v>
      </c>
      <c r="AB21" s="224">
        <v>3.847</v>
      </c>
      <c r="AC21" s="224">
        <v>4.407</v>
      </c>
      <c r="AD21" s="325">
        <f>(EH___Expenditure[[#This Row],[2019/20]]-EH___Expenditure[[#This Row],[2018/19]])/EH___Expenditure[[#This Row],[2018/19]]</f>
        <v>-0.23488464598249795</v>
      </c>
      <c r="AE21" s="325" t="s">
        <v>163</v>
      </c>
    </row>
    <row r="22" spans="1:33" x14ac:dyDescent="0.25">
      <c r="A22" s="66"/>
      <c r="B22" s="66" t="s">
        <v>269</v>
      </c>
      <c r="C22" s="84" t="s">
        <v>163</v>
      </c>
      <c r="D22" s="84" t="s">
        <v>163</v>
      </c>
      <c r="E22" s="84" t="s">
        <v>163</v>
      </c>
      <c r="F22" s="84" t="s">
        <v>163</v>
      </c>
      <c r="G22" s="84" t="s">
        <v>163</v>
      </c>
      <c r="H22" s="84" t="s">
        <v>163</v>
      </c>
      <c r="I22" s="84" t="s">
        <v>163</v>
      </c>
      <c r="J22" s="84" t="s">
        <v>163</v>
      </c>
      <c r="K22" s="84" t="s">
        <v>163</v>
      </c>
      <c r="L22" s="84" t="s">
        <v>163</v>
      </c>
      <c r="M22" s="84" t="s">
        <v>163</v>
      </c>
      <c r="N22" s="84" t="s">
        <v>163</v>
      </c>
      <c r="O22" s="84" t="s">
        <v>163</v>
      </c>
      <c r="P22" s="84" t="s">
        <v>163</v>
      </c>
      <c r="Q22" s="84" t="s">
        <v>163</v>
      </c>
      <c r="R22" s="84" t="s">
        <v>163</v>
      </c>
      <c r="S22" s="84" t="s">
        <v>163</v>
      </c>
      <c r="T22" s="84" t="s">
        <v>163</v>
      </c>
      <c r="U22" s="84" t="s">
        <v>163</v>
      </c>
      <c r="V22" s="84" t="s">
        <v>163</v>
      </c>
      <c r="W22" s="84" t="s">
        <v>163</v>
      </c>
      <c r="X22" s="84">
        <v>4.2</v>
      </c>
      <c r="Y22" s="84">
        <v>6.4</v>
      </c>
      <c r="Z22" s="84">
        <v>6.2</v>
      </c>
      <c r="AA22" s="84">
        <f>4.046+1.156</f>
        <v>5.202</v>
      </c>
      <c r="AB22" s="224">
        <f>0.447+1.174</f>
        <v>1.621</v>
      </c>
      <c r="AC22" s="224">
        <v>0.55400000000000005</v>
      </c>
      <c r="AD22" s="325">
        <f>(EH___Expenditure[[#This Row],[2019/20]]-EH___Expenditure[[#This Row],[2018/19]])/EH___Expenditure[[#This Row],[2018/19]]</f>
        <v>-0.68838908112264519</v>
      </c>
      <c r="AE22" s="325" t="s">
        <v>163</v>
      </c>
    </row>
    <row r="23" spans="1:33" x14ac:dyDescent="0.25">
      <c r="A23" s="66"/>
      <c r="B23" s="66" t="s">
        <v>270</v>
      </c>
      <c r="C23" s="84" t="s">
        <v>163</v>
      </c>
      <c r="D23" s="84" t="s">
        <v>163</v>
      </c>
      <c r="E23" s="84" t="s">
        <v>163</v>
      </c>
      <c r="F23" s="84" t="s">
        <v>163</v>
      </c>
      <c r="G23" s="84" t="s">
        <v>163</v>
      </c>
      <c r="H23" s="84" t="s">
        <v>163</v>
      </c>
      <c r="I23" s="84" t="s">
        <v>163</v>
      </c>
      <c r="J23" s="84" t="s">
        <v>163</v>
      </c>
      <c r="K23" s="84" t="s">
        <v>163</v>
      </c>
      <c r="L23" s="84" t="s">
        <v>163</v>
      </c>
      <c r="M23" s="84" t="s">
        <v>163</v>
      </c>
      <c r="N23" s="84" t="s">
        <v>163</v>
      </c>
      <c r="O23" s="84" t="s">
        <v>163</v>
      </c>
      <c r="P23" s="84" t="s">
        <v>163</v>
      </c>
      <c r="Q23" s="84" t="s">
        <v>163</v>
      </c>
      <c r="R23" s="84" t="s">
        <v>163</v>
      </c>
      <c r="S23" s="84" t="s">
        <v>163</v>
      </c>
      <c r="T23" s="84" t="s">
        <v>163</v>
      </c>
      <c r="U23" s="84" t="s">
        <v>163</v>
      </c>
      <c r="V23" s="84" t="s">
        <v>163</v>
      </c>
      <c r="W23" s="84" t="s">
        <v>163</v>
      </c>
      <c r="X23" s="84">
        <v>7.5</v>
      </c>
      <c r="Y23" s="84">
        <v>10.5</v>
      </c>
      <c r="Z23" s="84">
        <v>7.9</v>
      </c>
      <c r="AA23" s="84">
        <v>6.1719999999999997</v>
      </c>
      <c r="AB23" s="224">
        <v>5.2009999999999996</v>
      </c>
      <c r="AC23" s="224">
        <v>4.9950000000000001</v>
      </c>
      <c r="AD23" s="325">
        <f>(EH___Expenditure[[#This Row],[2019/20]]-EH___Expenditure[[#This Row],[2018/19]])/EH___Expenditure[[#This Row],[2018/19]]</f>
        <v>-0.15732339598185355</v>
      </c>
      <c r="AE23" s="325" t="s">
        <v>163</v>
      </c>
    </row>
    <row r="24" spans="1:33" x14ac:dyDescent="0.25">
      <c r="A24" s="66"/>
      <c r="B24" s="66"/>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66"/>
      <c r="AC24" s="80"/>
      <c r="AD24" s="80"/>
    </row>
    <row r="25" spans="1:33" s="22" customFormat="1" ht="12" x14ac:dyDescent="0.25">
      <c r="A25" s="22" t="s">
        <v>229</v>
      </c>
      <c r="AF25" s="220"/>
    </row>
    <row r="26" spans="1:33" s="22" customFormat="1" ht="12" x14ac:dyDescent="0.25">
      <c r="A26" s="22" t="s">
        <v>271</v>
      </c>
      <c r="AF26" s="220"/>
    </row>
    <row r="27" spans="1:33" s="22" customFormat="1" ht="12" x14ac:dyDescent="0.25">
      <c r="A27" s="22" t="s">
        <v>166</v>
      </c>
      <c r="AF27" s="220"/>
    </row>
    <row r="28" spans="1:33" s="22" customFormat="1" ht="12" x14ac:dyDescent="0.25">
      <c r="A28" s="22" t="s">
        <v>272</v>
      </c>
      <c r="AF28" s="220"/>
    </row>
    <row r="29" spans="1:33" s="22" customFormat="1" ht="12" x14ac:dyDescent="0.25">
      <c r="A29" s="22" t="s">
        <v>273</v>
      </c>
      <c r="AF29" s="220"/>
    </row>
  </sheetData>
  <phoneticPr fontId="18" type="noConversion"/>
  <hyperlinks>
    <hyperlink ref="A1" location="'Contents'!B7" display="⇐ Return to contents" xr:uid="{98395448-6660-46C4-BF09-404B4F4FAFFD}"/>
  </hyperlinks>
  <pageMargins left="0.7" right="0.7" top="0.75" bottom="0.75" header="0.3" footer="0.3"/>
  <pageSetup orientation="portrait"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E69C-0F2D-46A9-A8CD-C79AB4F9B8EE}">
  <sheetPr codeName="Sheet3"/>
  <dimension ref="A1:AE351"/>
  <sheetViews>
    <sheetView showGridLines="0" zoomScaleNormal="100" workbookViewId="0">
      <selection activeCell="B1" sqref="B1"/>
    </sheetView>
  </sheetViews>
  <sheetFormatPr defaultColWidth="9.140625" defaultRowHeight="15" x14ac:dyDescent="0.25"/>
  <cols>
    <col min="1" max="1" width="62" customWidth="1"/>
    <col min="2" max="2" width="42.28515625" customWidth="1"/>
    <col min="3" max="3" width="19.140625" customWidth="1"/>
    <col min="4" max="20" width="17.28515625" customWidth="1"/>
    <col min="21" max="21" width="13.140625" customWidth="1"/>
    <col min="22" max="27" width="17.28515625" customWidth="1"/>
    <col min="28" max="28" width="14.5703125" customWidth="1"/>
    <col min="29" max="29" width="19.7109375" customWidth="1"/>
    <col min="30" max="30" width="17.140625" customWidth="1"/>
    <col min="31" max="31" width="14.140625" customWidth="1"/>
  </cols>
  <sheetData>
    <row r="1" spans="1:30" x14ac:dyDescent="0.25">
      <c r="A1" s="82" t="s">
        <v>21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1:30"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s="21" customFormat="1" ht="31.5" x14ac:dyDescent="0.5">
      <c r="A3" s="51" t="s">
        <v>274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1:30" ht="17.25" x14ac:dyDescent="0.25">
      <c r="A4" s="417" t="s">
        <v>275</v>
      </c>
      <c r="B4" s="417"/>
      <c r="C4" s="417"/>
      <c r="D4" s="417"/>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1:30" ht="30.6" customHeight="1" x14ac:dyDescent="0.25">
      <c r="A5" s="414" t="s">
        <v>276</v>
      </c>
      <c r="B5" s="414"/>
      <c r="C5" s="414"/>
      <c r="D5" s="414"/>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0" x14ac:dyDescent="0.25">
      <c r="A6" s="22" t="s">
        <v>277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row>
    <row r="8" spans="1:30" ht="18.75" x14ac:dyDescent="0.3">
      <c r="A8" s="87" t="s">
        <v>278</v>
      </c>
      <c r="B8" s="9"/>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row>
    <row r="9" spans="1:30" x14ac:dyDescent="0.25">
      <c r="A9" s="9"/>
      <c r="B9" s="88" t="s">
        <v>279</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row>
    <row r="10" spans="1:30" x14ac:dyDescent="0.25">
      <c r="A10" s="9"/>
      <c r="B10" s="88" t="s">
        <v>280</v>
      </c>
      <c r="C10" s="66"/>
      <c r="D10" s="66"/>
      <c r="E10" s="66" t="s">
        <v>240</v>
      </c>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row>
    <row r="11" spans="1:30" x14ac:dyDescent="0.25">
      <c r="A11" s="9"/>
      <c r="B11" s="88" t="s">
        <v>118</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row>
    <row r="12" spans="1:30" x14ac:dyDescent="0.25">
      <c r="A12" s="9"/>
      <c r="B12" s="88" t="s">
        <v>281</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row>
    <row r="13" spans="1:30" x14ac:dyDescent="0.25">
      <c r="A13" s="9"/>
      <c r="B13" s="88" t="s">
        <v>120</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row>
    <row r="14" spans="1:30"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s="23" customFormat="1" ht="5.0999999999999996" customHeight="1" x14ac:dyDescent="0.2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row>
    <row r="16" spans="1:30"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1" s="25" customFormat="1" ht="27.75" x14ac:dyDescent="0.45">
      <c r="A17" s="77" t="s">
        <v>282</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row>
    <row r="18" spans="1:31" x14ac:dyDescent="0.2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1" x14ac:dyDescent="0.25">
      <c r="A19" s="66" t="s">
        <v>283</v>
      </c>
      <c r="B19" s="66" t="s">
        <v>284</v>
      </c>
      <c r="C19" s="66" t="s">
        <v>157</v>
      </c>
      <c r="D19" t="s">
        <v>158</v>
      </c>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row>
    <row r="20" spans="1:31" s="11" customFormat="1" x14ac:dyDescent="0.25">
      <c r="A20" s="90" t="s">
        <v>285</v>
      </c>
      <c r="B20" s="289">
        <v>16246252432</v>
      </c>
      <c r="C20" s="289">
        <v>306474026</v>
      </c>
      <c r="D20" s="286">
        <v>136120785</v>
      </c>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row>
    <row r="21" spans="1:31" s="11" customFormat="1" x14ac:dyDescent="0.25">
      <c r="A21" s="90" t="s">
        <v>286</v>
      </c>
      <c r="B21" s="296">
        <v>65661</v>
      </c>
      <c r="C21" s="287">
        <v>1523</v>
      </c>
      <c r="D21" s="288">
        <v>1046</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row>
    <row r="22" spans="1:31" s="11" customFormat="1" ht="30" x14ac:dyDescent="0.2">
      <c r="A22" s="90" t="s">
        <v>287</v>
      </c>
      <c r="B22" s="286">
        <v>6717830279.5</v>
      </c>
      <c r="C22" s="289">
        <v>157689050</v>
      </c>
      <c r="D22" s="286">
        <v>47612185</v>
      </c>
      <c r="E22" s="94"/>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row>
    <row r="23" spans="1:31" s="11" customFormat="1" ht="30" x14ac:dyDescent="0.25">
      <c r="A23" s="90" t="s">
        <v>288</v>
      </c>
      <c r="B23" s="296">
        <v>37906</v>
      </c>
      <c r="C23" s="297">
        <v>837</v>
      </c>
      <c r="D23" s="154">
        <v>849</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row>
    <row r="24" spans="1:31" s="11" customFormat="1" x14ac:dyDescent="0.25">
      <c r="A24" s="90" t="s">
        <v>289</v>
      </c>
      <c r="B24" s="290">
        <v>0.57999999999999996</v>
      </c>
      <c r="C24" s="290">
        <v>0.55000000000000004</v>
      </c>
      <c r="D24" s="291">
        <v>0.81</v>
      </c>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row>
    <row r="25" spans="1:31" s="11" customFormat="1" ht="17.25" x14ac:dyDescent="0.25">
      <c r="A25" s="90" t="s">
        <v>290</v>
      </c>
      <c r="B25" s="292">
        <v>2538372040</v>
      </c>
      <c r="C25" s="292">
        <v>54632000</v>
      </c>
      <c r="D25" s="293">
        <v>17432300</v>
      </c>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row>
    <row r="26" spans="1:31" s="11" customFormat="1" ht="17.25" x14ac:dyDescent="0.25">
      <c r="A26" s="90" t="s">
        <v>291</v>
      </c>
      <c r="B26" s="294">
        <v>0.34</v>
      </c>
      <c r="C26" s="294">
        <v>0.43</v>
      </c>
      <c r="D26" s="295">
        <v>0.38</v>
      </c>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row>
    <row r="27" spans="1:31" s="22" customFormat="1" ht="12" x14ac:dyDescent="0.25">
      <c r="A27" s="22" t="s">
        <v>292</v>
      </c>
    </row>
    <row r="28" spans="1:31" s="22" customFormat="1" ht="12" x14ac:dyDescent="0.25">
      <c r="A28" s="22" t="s">
        <v>293</v>
      </c>
    </row>
    <row r="29" spans="1:31"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1" x14ac:dyDescent="0.25">
      <c r="A30" s="66" t="s">
        <v>283</v>
      </c>
      <c r="B30" s="66" t="s">
        <v>195</v>
      </c>
      <c r="C30" s="66" t="s">
        <v>196</v>
      </c>
      <c r="D30" s="66" t="s">
        <v>197</v>
      </c>
      <c r="E30" s="66" t="s">
        <v>198</v>
      </c>
      <c r="F30" s="66" t="s">
        <v>199</v>
      </c>
      <c r="G30" s="66" t="s">
        <v>200</v>
      </c>
      <c r="H30" s="66" t="s">
        <v>201</v>
      </c>
      <c r="I30" s="66" t="s">
        <v>202</v>
      </c>
      <c r="J30" s="66" t="s">
        <v>203</v>
      </c>
      <c r="K30" s="66" t="s">
        <v>204</v>
      </c>
      <c r="L30" s="66" t="s">
        <v>205</v>
      </c>
      <c r="M30" s="66" t="s">
        <v>143</v>
      </c>
      <c r="N30" s="66" t="s">
        <v>144</v>
      </c>
      <c r="O30" s="66" t="s">
        <v>145</v>
      </c>
      <c r="P30" s="66" t="s">
        <v>146</v>
      </c>
      <c r="Q30" s="66" t="s">
        <v>147</v>
      </c>
      <c r="R30" s="66" t="s">
        <v>148</v>
      </c>
      <c r="S30" s="66" t="s">
        <v>149</v>
      </c>
      <c r="T30" s="66" t="s">
        <v>150</v>
      </c>
      <c r="U30" s="66" t="s">
        <v>151</v>
      </c>
      <c r="V30" s="66" t="s">
        <v>152</v>
      </c>
      <c r="W30" s="66" t="s">
        <v>153</v>
      </c>
      <c r="X30" s="66" t="s">
        <v>154</v>
      </c>
      <c r="Y30" s="66" t="s">
        <v>155</v>
      </c>
      <c r="Z30" s="66" t="s">
        <v>156</v>
      </c>
      <c r="AA30" s="66" t="s">
        <v>157</v>
      </c>
      <c r="AB30" t="s">
        <v>158</v>
      </c>
      <c r="AC30" t="s">
        <v>121</v>
      </c>
      <c r="AD30" s="66"/>
      <c r="AE30" s="66"/>
    </row>
    <row r="31" spans="1:31" s="1" customFormat="1" x14ac:dyDescent="0.25">
      <c r="A31" s="78" t="s">
        <v>294</v>
      </c>
      <c r="B31" s="91">
        <v>13953054</v>
      </c>
      <c r="C31" s="91">
        <v>161812952</v>
      </c>
      <c r="D31" s="91">
        <v>399489143</v>
      </c>
      <c r="E31" s="91">
        <v>260601950</v>
      </c>
      <c r="F31" s="91">
        <v>295805958</v>
      </c>
      <c r="G31" s="91">
        <v>183846853</v>
      </c>
      <c r="H31" s="91">
        <v>281725322</v>
      </c>
      <c r="I31" s="91">
        <v>261314599</v>
      </c>
      <c r="J31" s="91">
        <v>257341611</v>
      </c>
      <c r="K31" s="91">
        <v>272474085</v>
      </c>
      <c r="L31" s="91">
        <v>280153118</v>
      </c>
      <c r="M31" s="91">
        <v>233240155</v>
      </c>
      <c r="N31" s="91">
        <v>239533864</v>
      </c>
      <c r="O31" s="91">
        <v>257272287</v>
      </c>
      <c r="P31" s="91">
        <v>213002848</v>
      </c>
      <c r="Q31" s="91">
        <v>205490605</v>
      </c>
      <c r="R31" s="91">
        <v>259876101.5</v>
      </c>
      <c r="S31" s="91">
        <v>320296403</v>
      </c>
      <c r="T31" s="91">
        <v>379866672</v>
      </c>
      <c r="U31" s="91">
        <v>383033883</v>
      </c>
      <c r="V31" s="91">
        <v>365062300</v>
      </c>
      <c r="W31" s="91">
        <v>308632972</v>
      </c>
      <c r="X31" s="91">
        <v>343831586</v>
      </c>
      <c r="Y31" s="91">
        <v>210110307</v>
      </c>
      <c r="Z31" s="91">
        <v>124760416</v>
      </c>
      <c r="AA31" s="91">
        <v>157689050</v>
      </c>
      <c r="AB31" s="91">
        <v>47612185</v>
      </c>
      <c r="AC31" s="326">
        <v>6717830279.5</v>
      </c>
      <c r="AD31" s="78"/>
      <c r="AE31" s="78"/>
    </row>
    <row r="32" spans="1:31" s="1" customFormat="1" ht="30" x14ac:dyDescent="0.25">
      <c r="A32" s="78" t="s">
        <v>295</v>
      </c>
      <c r="B32" s="91">
        <v>24223767.123012338</v>
      </c>
      <c r="C32" s="91">
        <v>272807650.54167038</v>
      </c>
      <c r="D32" s="91">
        <v>650405804.14045691</v>
      </c>
      <c r="E32" s="91">
        <v>425688643.35508877</v>
      </c>
      <c r="F32" s="91">
        <v>475369416.24898154</v>
      </c>
      <c r="G32" s="91">
        <v>294135826.29089326</v>
      </c>
      <c r="H32" s="91">
        <v>442660548.06320602</v>
      </c>
      <c r="I32" s="91">
        <v>404674557.97672665</v>
      </c>
      <c r="J32" s="91">
        <v>389824053.33652657</v>
      </c>
      <c r="K32" s="91">
        <v>404066177.23737496</v>
      </c>
      <c r="L32" s="91">
        <v>403916630.69690061</v>
      </c>
      <c r="M32" s="91">
        <v>327634906.87072748</v>
      </c>
      <c r="N32" s="91">
        <v>327186808.82407612</v>
      </c>
      <c r="O32" s="91">
        <v>341782287.12631178</v>
      </c>
      <c r="P32" s="91">
        <v>275506154.81704271</v>
      </c>
      <c r="Q32" s="91">
        <v>261608208.05910295</v>
      </c>
      <c r="R32" s="91">
        <v>324895993.8049866</v>
      </c>
      <c r="S32" s="91">
        <v>394452628.9406743</v>
      </c>
      <c r="T32" s="91">
        <v>458441612.11267722</v>
      </c>
      <c r="U32" s="91">
        <v>454074070.87271482</v>
      </c>
      <c r="V32" s="91">
        <v>426883111.76487535</v>
      </c>
      <c r="W32" s="91">
        <v>357976831.41135246</v>
      </c>
      <c r="X32" s="91">
        <v>389171608.89682865</v>
      </c>
      <c r="Y32" s="91">
        <v>233701917.51714158</v>
      </c>
      <c r="Z32" s="91">
        <v>135616654.65473062</v>
      </c>
      <c r="AA32" s="91">
        <v>167633137.10518387</v>
      </c>
      <c r="AB32" s="91">
        <v>47612185</v>
      </c>
      <c r="AC32" s="327">
        <v>8420454490.4467916</v>
      </c>
      <c r="AD32" s="78"/>
      <c r="AE32" s="78"/>
    </row>
    <row r="33" spans="1:30" s="22" customFormat="1" ht="12" x14ac:dyDescent="0.25">
      <c r="A33" s="22" t="s">
        <v>293</v>
      </c>
    </row>
    <row r="34" spans="1:30" s="22" customFormat="1" ht="12.75" x14ac:dyDescent="0.2">
      <c r="A34" s="22" t="s">
        <v>296</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row>
    <row r="35" spans="1:30"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25" customFormat="1" ht="27.75" x14ac:dyDescent="0.45">
      <c r="A37" s="77" t="s">
        <v>297</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row>
    <row r="38" spans="1:30"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20" customFormat="1" ht="18.75" x14ac:dyDescent="0.3">
      <c r="A39" s="62" t="s">
        <v>298</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 customFormat="1" ht="30" x14ac:dyDescent="0.25">
      <c r="A40" s="78" t="s">
        <v>193</v>
      </c>
      <c r="B40" s="78" t="s">
        <v>194</v>
      </c>
      <c r="C40" s="78" t="s">
        <v>299</v>
      </c>
      <c r="D40" s="78" t="s">
        <v>124</v>
      </c>
      <c r="E40" s="78" t="s">
        <v>112</v>
      </c>
      <c r="F40" s="78" t="s">
        <v>135</v>
      </c>
      <c r="G40" s="78" t="s">
        <v>125</v>
      </c>
      <c r="H40" s="78" t="s">
        <v>126</v>
      </c>
      <c r="I40" s="78"/>
      <c r="J40" s="78"/>
      <c r="K40" s="78"/>
      <c r="L40" s="78"/>
      <c r="M40" s="78"/>
      <c r="N40" s="78"/>
      <c r="O40" s="78"/>
      <c r="P40" s="78"/>
      <c r="Q40" s="78"/>
      <c r="R40" s="78"/>
      <c r="S40" s="78"/>
      <c r="T40" s="78"/>
      <c r="U40" s="78"/>
      <c r="V40" s="78"/>
      <c r="W40" s="78"/>
      <c r="X40" s="78"/>
      <c r="Y40" s="78"/>
      <c r="Z40" s="78"/>
      <c r="AA40" s="78"/>
      <c r="AB40" s="78"/>
      <c r="AC40" s="78"/>
      <c r="AD40" s="78"/>
    </row>
    <row r="41" spans="1:30" ht="17.25" x14ac:dyDescent="0.25">
      <c r="A41" s="4" t="s">
        <v>300</v>
      </c>
      <c r="B41" s="4"/>
      <c r="C41" s="231"/>
      <c r="D41" s="232"/>
      <c r="E41" s="233"/>
      <c r="F41" s="217"/>
      <c r="G41" s="233"/>
      <c r="H41" s="217"/>
      <c r="I41" s="66"/>
      <c r="J41" s="66"/>
      <c r="K41" s="66"/>
      <c r="L41" s="66"/>
      <c r="M41" s="66"/>
      <c r="N41" s="66"/>
      <c r="O41" s="66"/>
      <c r="P41" s="66"/>
      <c r="Q41" s="66"/>
      <c r="R41" s="66"/>
      <c r="S41" s="66"/>
      <c r="T41" s="66"/>
      <c r="U41" s="66"/>
      <c r="V41" s="66"/>
      <c r="W41" s="66"/>
      <c r="X41" s="66"/>
      <c r="Y41" s="66"/>
      <c r="Z41" s="66"/>
      <c r="AA41" s="66"/>
      <c r="AB41" s="66"/>
      <c r="AC41" s="66"/>
      <c r="AD41" s="66"/>
    </row>
    <row r="42" spans="1:30" x14ac:dyDescent="0.25">
      <c r="A42" s="66"/>
      <c r="B42" t="s">
        <v>127</v>
      </c>
      <c r="C42" s="234">
        <v>2348514266</v>
      </c>
      <c r="D42" s="215">
        <v>0.3495941648253128</v>
      </c>
      <c r="E42" s="235">
        <v>7337</v>
      </c>
      <c r="F42" s="215">
        <v>0.19355774811375509</v>
      </c>
      <c r="G42" s="235">
        <v>15972</v>
      </c>
      <c r="H42" s="215">
        <v>0.45936639118457301</v>
      </c>
      <c r="I42" s="66"/>
      <c r="J42" s="66"/>
      <c r="K42" s="66"/>
      <c r="L42" s="66"/>
      <c r="M42" s="66"/>
      <c r="N42" s="66"/>
      <c r="O42" s="66"/>
      <c r="P42" s="66"/>
      <c r="Q42" s="66"/>
      <c r="R42" s="66"/>
      <c r="S42" s="66"/>
      <c r="T42" s="66"/>
      <c r="U42" s="66"/>
      <c r="V42" s="66"/>
      <c r="W42" s="66"/>
      <c r="X42" s="66"/>
      <c r="Y42" s="66"/>
      <c r="Z42" s="66"/>
      <c r="AA42" s="66"/>
      <c r="AB42" s="66"/>
      <c r="AC42" s="66"/>
      <c r="AD42" s="66"/>
    </row>
    <row r="43" spans="1:30" x14ac:dyDescent="0.25">
      <c r="A43" s="66"/>
      <c r="B43" t="s">
        <v>128</v>
      </c>
      <c r="C43" s="234">
        <v>426728528</v>
      </c>
      <c r="D43" s="215">
        <v>6.3521778646625907E-2</v>
      </c>
      <c r="E43" s="235">
        <v>21595</v>
      </c>
      <c r="F43" s="215">
        <v>0.56969872843349334</v>
      </c>
      <c r="G43" s="235">
        <v>33965</v>
      </c>
      <c r="H43" s="215">
        <v>0.63580156042985425</v>
      </c>
      <c r="I43" s="66"/>
      <c r="J43" s="66"/>
      <c r="K43" s="66"/>
      <c r="L43" s="66"/>
      <c r="M43" s="66"/>
      <c r="N43" s="66"/>
      <c r="O43" s="66"/>
      <c r="P43" s="66"/>
      <c r="Q43" s="66"/>
      <c r="R43" s="66"/>
      <c r="S43" s="66"/>
      <c r="T43" s="66"/>
      <c r="U43" s="66"/>
      <c r="V43" s="66"/>
      <c r="W43" s="66"/>
      <c r="X43" s="66"/>
      <c r="Y43" s="66"/>
      <c r="Z43" s="66"/>
      <c r="AA43" s="66"/>
      <c r="AB43" s="66"/>
      <c r="AC43" s="66"/>
      <c r="AD43" s="66"/>
    </row>
    <row r="44" spans="1:30" x14ac:dyDescent="0.25">
      <c r="A44" s="66"/>
      <c r="B44" t="s">
        <v>129</v>
      </c>
      <c r="C44" s="236">
        <v>472310391.5</v>
      </c>
      <c r="D44" s="215">
        <v>7.030698482236046E-2</v>
      </c>
      <c r="E44" s="235">
        <v>996</v>
      </c>
      <c r="F44" s="215">
        <v>2.6275523663799927E-2</v>
      </c>
      <c r="G44" s="235">
        <v>1886</v>
      </c>
      <c r="H44" s="215">
        <v>0.52810180275715801</v>
      </c>
      <c r="I44" s="66"/>
      <c r="J44" s="66"/>
      <c r="K44" s="66"/>
      <c r="L44" s="66"/>
      <c r="M44" s="66"/>
      <c r="N44" s="66"/>
      <c r="O44" s="66"/>
      <c r="P44" s="66"/>
      <c r="Q44" s="66"/>
      <c r="R44" s="66"/>
      <c r="S44" s="66"/>
      <c r="T44" s="66"/>
      <c r="U44" s="66"/>
      <c r="V44" s="66"/>
      <c r="W44" s="66"/>
      <c r="X44" s="66"/>
      <c r="Y44" s="66"/>
      <c r="Z44" s="66"/>
      <c r="AA44" s="66"/>
      <c r="AB44" s="66"/>
      <c r="AC44" s="66"/>
      <c r="AD44" s="66"/>
    </row>
    <row r="45" spans="1:30" x14ac:dyDescent="0.25">
      <c r="A45" s="66"/>
      <c r="B45" t="s">
        <v>130</v>
      </c>
      <c r="C45" s="234">
        <v>1488723104</v>
      </c>
      <c r="D45" s="215">
        <v>0.22160772780207896</v>
      </c>
      <c r="E45" s="235">
        <v>3230</v>
      </c>
      <c r="F45" s="215">
        <v>8.521078457236321E-2</v>
      </c>
      <c r="G45" s="235">
        <v>5535</v>
      </c>
      <c r="H45" s="215">
        <v>0.58355916892502258</v>
      </c>
      <c r="I45" s="66"/>
      <c r="J45" s="66"/>
      <c r="K45" s="66"/>
      <c r="L45" s="66"/>
      <c r="M45" s="66"/>
      <c r="N45" s="66"/>
      <c r="O45" s="66"/>
      <c r="P45" s="66"/>
      <c r="Q45" s="66"/>
      <c r="R45" s="66"/>
      <c r="S45" s="66"/>
      <c r="T45" s="66"/>
      <c r="U45" s="66"/>
      <c r="V45" s="66"/>
      <c r="W45" s="66"/>
      <c r="X45" s="66"/>
      <c r="Y45" s="66"/>
      <c r="Z45" s="66"/>
      <c r="AA45" s="66"/>
      <c r="AB45" s="66"/>
      <c r="AC45" s="66"/>
      <c r="AD45" s="66"/>
    </row>
    <row r="46" spans="1:30" x14ac:dyDescent="0.25">
      <c r="A46" s="66"/>
      <c r="B46" t="s">
        <v>131</v>
      </c>
      <c r="C46" s="234">
        <v>1955435945</v>
      </c>
      <c r="D46" s="215">
        <v>0.29108147476829987</v>
      </c>
      <c r="E46" s="235">
        <v>4452</v>
      </c>
      <c r="F46" s="215">
        <v>0.11744842505144304</v>
      </c>
      <c r="G46" s="235">
        <v>7400</v>
      </c>
      <c r="H46" s="215">
        <v>0.60162162162162158</v>
      </c>
      <c r="I46" s="66"/>
      <c r="J46" s="66"/>
      <c r="K46" s="66"/>
      <c r="L46" s="66"/>
      <c r="M46" s="66"/>
      <c r="N46" s="66"/>
      <c r="O46" s="66"/>
      <c r="P46" s="66"/>
      <c r="Q46" s="66"/>
      <c r="R46" s="66"/>
      <c r="S46" s="66"/>
      <c r="T46" s="66"/>
      <c r="U46" s="66"/>
      <c r="V46" s="66"/>
      <c r="W46" s="66"/>
      <c r="X46" s="66"/>
      <c r="Y46" s="66"/>
      <c r="Z46" s="66"/>
      <c r="AA46" s="66"/>
      <c r="AB46" s="66"/>
      <c r="AC46" s="66"/>
      <c r="AD46" s="66"/>
    </row>
    <row r="47" spans="1:30" x14ac:dyDescent="0.25">
      <c r="A47" s="66"/>
      <c r="B47" t="s">
        <v>132</v>
      </c>
      <c r="C47" s="225">
        <v>26118045</v>
      </c>
      <c r="D47" s="215">
        <v>3.8878691353220573E-3</v>
      </c>
      <c r="E47" s="235">
        <v>296</v>
      </c>
      <c r="F47" s="215">
        <v>7.8087901651453595E-3</v>
      </c>
      <c r="G47" s="235">
        <v>903</v>
      </c>
      <c r="H47" s="215">
        <v>0.32779623477297898</v>
      </c>
      <c r="I47" s="66"/>
      <c r="J47" s="66"/>
      <c r="K47" s="66"/>
      <c r="L47" s="66"/>
      <c r="M47" s="66"/>
      <c r="N47" s="66"/>
      <c r="O47" s="66"/>
      <c r="P47" s="66"/>
      <c r="Q47" s="66"/>
      <c r="R47" s="66"/>
      <c r="S47" s="66"/>
      <c r="T47" s="66"/>
      <c r="U47" s="66"/>
      <c r="V47" s="66"/>
      <c r="W47" s="66"/>
      <c r="X47" s="66"/>
      <c r="Y47" s="66"/>
      <c r="Z47" s="66"/>
      <c r="AA47" s="66"/>
      <c r="AB47" s="66"/>
      <c r="AC47" s="66"/>
      <c r="AD47" s="66"/>
    </row>
    <row r="48" spans="1:30" x14ac:dyDescent="0.25">
      <c r="A48" s="66"/>
      <c r="B48" t="s">
        <v>121</v>
      </c>
      <c r="C48" s="225">
        <v>6717830279.5</v>
      </c>
      <c r="D48" s="215">
        <v>1</v>
      </c>
      <c r="E48" s="235">
        <v>37906</v>
      </c>
      <c r="F48" s="215">
        <v>1</v>
      </c>
      <c r="G48" s="192">
        <v>65661</v>
      </c>
      <c r="H48" s="215">
        <v>0.57729854860571728</v>
      </c>
      <c r="I48" s="66"/>
      <c r="J48" s="66"/>
      <c r="K48" s="66"/>
      <c r="L48" s="66"/>
      <c r="M48" s="66"/>
      <c r="N48" s="66"/>
      <c r="O48" s="66"/>
      <c r="P48" s="66"/>
      <c r="Q48" s="66"/>
      <c r="R48" s="66"/>
      <c r="S48" s="66"/>
      <c r="T48" s="66"/>
      <c r="U48" s="66"/>
      <c r="V48" s="66"/>
      <c r="W48" s="66"/>
      <c r="X48" s="66"/>
      <c r="Y48" s="66"/>
      <c r="Z48" s="66"/>
      <c r="AA48" s="66"/>
      <c r="AB48" s="66"/>
      <c r="AC48" s="66"/>
      <c r="AD48" s="66"/>
    </row>
    <row r="49" spans="1:30" s="4" customFormat="1" x14ac:dyDescent="0.25">
      <c r="A49" s="4" t="s">
        <v>301</v>
      </c>
      <c r="C49" s="231"/>
      <c r="D49" s="232"/>
      <c r="E49" s="237"/>
      <c r="F49" s="217"/>
      <c r="G49" s="237"/>
      <c r="H49" s="217"/>
    </row>
    <row r="50" spans="1:30" x14ac:dyDescent="0.25">
      <c r="A50" s="66"/>
      <c r="B50" t="s">
        <v>302</v>
      </c>
      <c r="C50" s="234">
        <v>464914770</v>
      </c>
      <c r="D50" s="215">
        <v>6.9206090457319958E-2</v>
      </c>
      <c r="E50" s="235">
        <v>28701</v>
      </c>
      <c r="F50" s="215">
        <v>0.75716245449269248</v>
      </c>
      <c r="G50" s="235">
        <v>45125</v>
      </c>
      <c r="H50" s="215">
        <v>0.63603324099722991</v>
      </c>
      <c r="I50" s="66"/>
      <c r="J50" s="66"/>
      <c r="K50" s="66"/>
      <c r="L50" s="66"/>
      <c r="M50" s="66"/>
      <c r="N50" s="66"/>
      <c r="O50" s="66"/>
      <c r="P50" s="66"/>
      <c r="Q50" s="66"/>
      <c r="R50" s="66"/>
      <c r="S50" s="66"/>
      <c r="T50" s="66"/>
      <c r="U50" s="66"/>
      <c r="V50" s="66"/>
      <c r="W50" s="66"/>
      <c r="X50" s="66"/>
      <c r="Y50" s="66"/>
      <c r="Z50" s="66"/>
      <c r="AA50" s="66"/>
      <c r="AB50" s="66"/>
      <c r="AC50" s="66"/>
      <c r="AD50" s="66"/>
    </row>
    <row r="51" spans="1:30" x14ac:dyDescent="0.25">
      <c r="A51" s="66"/>
      <c r="B51" t="s">
        <v>303</v>
      </c>
      <c r="C51" s="234">
        <v>284152475</v>
      </c>
      <c r="D51" s="215">
        <v>4.2298251545162452E-2</v>
      </c>
      <c r="E51" s="235">
        <v>3521</v>
      </c>
      <c r="F51" s="215">
        <v>9.2887669498232475E-2</v>
      </c>
      <c r="G51" s="235">
        <v>7147</v>
      </c>
      <c r="H51" s="215">
        <v>0.49265426052889322</v>
      </c>
      <c r="I51" s="66"/>
      <c r="J51" s="66"/>
      <c r="K51" s="66"/>
      <c r="L51" s="66"/>
      <c r="M51" s="66"/>
      <c r="N51" s="66"/>
      <c r="O51" s="66"/>
      <c r="P51" s="66"/>
      <c r="Q51" s="66"/>
      <c r="R51" s="66"/>
      <c r="S51" s="66"/>
      <c r="T51" s="66"/>
      <c r="U51" s="66"/>
      <c r="V51" s="66"/>
      <c r="W51" s="66"/>
      <c r="X51" s="66"/>
      <c r="Y51" s="66"/>
      <c r="Z51" s="66"/>
      <c r="AA51" s="66"/>
      <c r="AB51" s="66"/>
      <c r="AC51" s="66"/>
      <c r="AD51" s="66"/>
    </row>
    <row r="52" spans="1:30" x14ac:dyDescent="0.25">
      <c r="A52" s="66"/>
      <c r="B52" t="s">
        <v>304</v>
      </c>
      <c r="C52" s="234">
        <v>2631330307</v>
      </c>
      <c r="D52" s="215">
        <v>0.39169347803110127</v>
      </c>
      <c r="E52" s="235">
        <v>5033</v>
      </c>
      <c r="F52" s="215">
        <v>0.13277581385532633</v>
      </c>
      <c r="G52" s="235">
        <v>11692</v>
      </c>
      <c r="H52" s="215">
        <v>0.43046527540198426</v>
      </c>
      <c r="I52" s="66"/>
      <c r="J52" s="66"/>
      <c r="K52" s="66"/>
      <c r="L52" s="66"/>
      <c r="M52" s="66"/>
      <c r="N52" s="66"/>
      <c r="O52" s="66"/>
      <c r="P52" s="66"/>
      <c r="Q52" s="66"/>
      <c r="R52" s="66"/>
      <c r="S52" s="66"/>
      <c r="T52" s="66"/>
      <c r="U52" s="66"/>
      <c r="V52" s="66"/>
      <c r="W52" s="66"/>
      <c r="X52" s="66"/>
      <c r="Y52" s="66"/>
      <c r="Z52" s="66"/>
      <c r="AA52" s="66"/>
      <c r="AB52" s="66"/>
      <c r="AC52" s="66"/>
      <c r="AD52" s="66"/>
    </row>
    <row r="53" spans="1:30" x14ac:dyDescent="0.25">
      <c r="A53" s="66"/>
      <c r="B53" t="s">
        <v>305</v>
      </c>
      <c r="C53" s="234">
        <v>1669908614</v>
      </c>
      <c r="D53" s="215">
        <v>0.24857856547758592</v>
      </c>
      <c r="E53" s="235">
        <v>492</v>
      </c>
      <c r="F53" s="215">
        <v>1.2979475544768639E-2</v>
      </c>
      <c r="G53" s="235">
        <v>1289</v>
      </c>
      <c r="H53" s="215">
        <v>0.38169123351435219</v>
      </c>
      <c r="I53" s="66"/>
      <c r="J53" s="66"/>
      <c r="K53" s="66"/>
      <c r="L53" s="66"/>
      <c r="M53" s="66"/>
      <c r="N53" s="66"/>
      <c r="O53" s="66"/>
      <c r="P53" s="66"/>
      <c r="Q53" s="66"/>
      <c r="R53" s="66"/>
      <c r="S53" s="66"/>
      <c r="T53" s="66"/>
      <c r="U53" s="66"/>
      <c r="V53" s="66"/>
      <c r="W53" s="66"/>
      <c r="X53" s="66"/>
      <c r="Y53" s="66"/>
      <c r="Z53" s="66"/>
      <c r="AA53" s="66"/>
      <c r="AB53" s="66"/>
      <c r="AC53" s="66"/>
      <c r="AD53" s="66"/>
    </row>
    <row r="54" spans="1:30" x14ac:dyDescent="0.25">
      <c r="A54" s="66"/>
      <c r="B54" t="s">
        <v>306</v>
      </c>
      <c r="C54" s="234">
        <v>1667524113</v>
      </c>
      <c r="D54" s="215">
        <v>0.24822361441440163</v>
      </c>
      <c r="E54" s="235">
        <v>159</v>
      </c>
      <c r="F54" s="215">
        <v>4.1945866089801087E-3</v>
      </c>
      <c r="G54" s="235">
        <v>408</v>
      </c>
      <c r="H54" s="215">
        <v>0.38970588235294118</v>
      </c>
      <c r="I54" s="66"/>
      <c r="J54" s="66"/>
      <c r="K54" s="66"/>
      <c r="L54" s="66"/>
      <c r="M54" s="66"/>
      <c r="N54" s="66"/>
      <c r="O54" s="66"/>
      <c r="P54" s="66"/>
      <c r="Q54" s="66"/>
      <c r="R54" s="66"/>
      <c r="S54" s="66"/>
      <c r="T54" s="66"/>
      <c r="U54" s="66"/>
      <c r="V54" s="66"/>
      <c r="W54" s="66"/>
      <c r="X54" s="66"/>
      <c r="Y54" s="66"/>
      <c r="Z54" s="66"/>
      <c r="AA54" s="66"/>
      <c r="AB54" s="66"/>
      <c r="AC54" s="66"/>
      <c r="AD54" s="66"/>
    </row>
    <row r="55" spans="1:30" x14ac:dyDescent="0.25">
      <c r="A55" s="66"/>
      <c r="B55" t="s">
        <v>121</v>
      </c>
      <c r="C55" s="225">
        <v>6717830279.5</v>
      </c>
      <c r="D55" s="215">
        <v>1</v>
      </c>
      <c r="E55" s="235">
        <v>37906</v>
      </c>
      <c r="F55" s="215">
        <v>1</v>
      </c>
      <c r="G55" s="235">
        <v>65661</v>
      </c>
      <c r="H55" s="215">
        <v>0.57729854860571728</v>
      </c>
      <c r="I55" s="66"/>
      <c r="J55" s="66"/>
      <c r="K55" s="66"/>
      <c r="L55" s="66"/>
      <c r="M55" s="66"/>
      <c r="N55" s="66"/>
      <c r="O55" s="66"/>
      <c r="P55" s="66"/>
      <c r="Q55" s="66"/>
      <c r="R55" s="66"/>
      <c r="S55" s="66"/>
      <c r="T55" s="66"/>
      <c r="U55" s="66"/>
      <c r="V55" s="66"/>
      <c r="W55" s="66"/>
      <c r="X55" s="66"/>
      <c r="Y55" s="66"/>
      <c r="Z55" s="66"/>
      <c r="AA55" s="66"/>
      <c r="AB55" s="66"/>
      <c r="AC55" s="66"/>
      <c r="AD55" s="66"/>
    </row>
    <row r="56" spans="1:30" s="22" customFormat="1" ht="12" x14ac:dyDescent="0.25">
      <c r="A56" s="22" t="s">
        <v>293</v>
      </c>
    </row>
    <row r="57" spans="1:30" s="22" customFormat="1" ht="12" x14ac:dyDescent="0.25">
      <c r="A57" s="22" t="s">
        <v>307</v>
      </c>
    </row>
    <row r="58" spans="1:30"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row>
    <row r="59" spans="1:30" s="20" customFormat="1" ht="18.75" x14ac:dyDescent="0.3">
      <c r="A59" s="62" t="s">
        <v>308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 customFormat="1" ht="30" x14ac:dyDescent="0.25">
      <c r="A60" s="78" t="s">
        <v>309</v>
      </c>
      <c r="B60" s="78" t="s">
        <v>110</v>
      </c>
      <c r="C60" s="78" t="s">
        <v>111</v>
      </c>
      <c r="D60" s="78" t="s">
        <v>310</v>
      </c>
      <c r="E60" s="78" t="s">
        <v>311</v>
      </c>
      <c r="F60" s="78" t="s">
        <v>114</v>
      </c>
      <c r="G60" s="78" t="s">
        <v>115</v>
      </c>
      <c r="H60" s="78" t="s">
        <v>126</v>
      </c>
      <c r="I60" s="78"/>
      <c r="J60" s="78"/>
      <c r="K60" s="78"/>
      <c r="L60" s="78"/>
      <c r="M60" s="78"/>
      <c r="N60" s="78"/>
      <c r="O60" s="78"/>
      <c r="P60" s="78"/>
      <c r="Q60" s="78"/>
      <c r="R60" s="78"/>
      <c r="S60" s="78"/>
      <c r="T60" s="78"/>
      <c r="U60" s="78"/>
      <c r="V60" s="78"/>
      <c r="W60" s="78"/>
      <c r="X60" s="78"/>
      <c r="Y60" s="78"/>
      <c r="Z60" s="78"/>
      <c r="AA60" s="78"/>
      <c r="AB60" s="78"/>
      <c r="AC60" s="78"/>
      <c r="AD60" s="78"/>
    </row>
    <row r="61" spans="1:30" x14ac:dyDescent="0.25">
      <c r="A61" t="s">
        <v>312</v>
      </c>
      <c r="B61" s="235">
        <v>861</v>
      </c>
      <c r="C61" s="234">
        <v>7256700</v>
      </c>
      <c r="D61" s="235">
        <v>436</v>
      </c>
      <c r="E61" s="238">
        <v>1.1502136864876273E-2</v>
      </c>
      <c r="F61" s="234">
        <v>3661000</v>
      </c>
      <c r="G61" s="238">
        <v>5.4496762312853243E-4</v>
      </c>
      <c r="H61" s="215">
        <v>0.50638792102206731</v>
      </c>
      <c r="I61" s="66"/>
      <c r="J61" s="66"/>
      <c r="K61" s="66"/>
      <c r="L61" s="66"/>
      <c r="M61" s="66"/>
      <c r="N61" s="66"/>
      <c r="O61" s="66"/>
      <c r="P61" s="66"/>
      <c r="Q61" s="66"/>
      <c r="R61" s="66"/>
      <c r="S61" s="66"/>
      <c r="T61" s="66"/>
      <c r="U61" s="66"/>
      <c r="V61" s="66"/>
      <c r="W61" s="66"/>
      <c r="X61" s="66"/>
      <c r="Y61" s="66"/>
      <c r="Z61" s="66"/>
      <c r="AA61" s="66"/>
      <c r="AB61" s="66"/>
      <c r="AC61" s="66"/>
      <c r="AD61" s="66"/>
    </row>
    <row r="62" spans="1:30" x14ac:dyDescent="0.25">
      <c r="A62" t="s">
        <v>313</v>
      </c>
      <c r="B62" s="235">
        <v>17372</v>
      </c>
      <c r="C62" s="234">
        <v>68527140</v>
      </c>
      <c r="D62" s="235">
        <v>11825</v>
      </c>
      <c r="E62" s="238">
        <v>0.31195589088798609</v>
      </c>
      <c r="F62" s="234">
        <v>39160791</v>
      </c>
      <c r="G62" s="238">
        <v>5.8293808224810784E-3</v>
      </c>
      <c r="H62" s="215">
        <v>0.68069306930693074</v>
      </c>
      <c r="I62" s="66"/>
      <c r="J62" s="66"/>
      <c r="K62" s="66"/>
      <c r="L62" s="66"/>
      <c r="M62" s="66"/>
      <c r="N62" s="66"/>
      <c r="O62" s="66"/>
      <c r="P62" s="66"/>
      <c r="Q62" s="66"/>
      <c r="R62" s="66"/>
      <c r="S62" s="66"/>
      <c r="T62" s="66"/>
      <c r="U62" s="66"/>
      <c r="V62" s="66"/>
      <c r="W62" s="66"/>
      <c r="X62" s="66"/>
      <c r="Y62" s="66"/>
      <c r="Z62" s="66"/>
      <c r="AA62" s="66"/>
      <c r="AB62" s="66"/>
      <c r="AC62" s="66"/>
      <c r="AD62" s="66"/>
    </row>
    <row r="63" spans="1:30" x14ac:dyDescent="0.25">
      <c r="A63" t="s">
        <v>314</v>
      </c>
      <c r="B63" s="235">
        <v>93</v>
      </c>
      <c r="C63" s="234">
        <v>22058580</v>
      </c>
      <c r="D63" s="235">
        <v>67</v>
      </c>
      <c r="E63" s="238">
        <v>1.7675302062997943E-3</v>
      </c>
      <c r="F63" s="234">
        <v>6671394</v>
      </c>
      <c r="G63" s="238">
        <v>9.9308760752088313E-4</v>
      </c>
      <c r="H63" s="215">
        <v>0.72043010752688175</v>
      </c>
      <c r="I63" s="66"/>
      <c r="J63" s="66"/>
      <c r="K63" s="66"/>
      <c r="L63" s="66"/>
      <c r="M63" s="66"/>
      <c r="N63" s="66"/>
      <c r="O63" s="66"/>
      <c r="P63" s="66"/>
      <c r="Q63" s="66"/>
      <c r="R63" s="66"/>
      <c r="S63" s="66"/>
      <c r="T63" s="66"/>
      <c r="U63" s="66"/>
      <c r="V63" s="66"/>
      <c r="W63" s="66"/>
      <c r="X63" s="66"/>
      <c r="Y63" s="66"/>
      <c r="Z63" s="66"/>
      <c r="AA63" s="66"/>
      <c r="AB63" s="66"/>
      <c r="AC63" s="66"/>
      <c r="AD63" s="66"/>
    </row>
    <row r="64" spans="1:30" x14ac:dyDescent="0.25">
      <c r="A64" t="s">
        <v>315</v>
      </c>
      <c r="B64" s="235">
        <v>189</v>
      </c>
      <c r="C64" s="234">
        <v>73010683</v>
      </c>
      <c r="D64" s="235">
        <v>101</v>
      </c>
      <c r="E64" s="238">
        <v>2.6644858333773019E-3</v>
      </c>
      <c r="F64" s="234">
        <v>23217406</v>
      </c>
      <c r="G64" s="238">
        <v>3.4560870153045966E-3</v>
      </c>
      <c r="H64" s="215">
        <v>0.53439153439153442</v>
      </c>
      <c r="I64" s="66"/>
      <c r="J64" s="66"/>
      <c r="K64" s="66"/>
      <c r="L64" s="66"/>
      <c r="M64" s="66"/>
      <c r="N64" s="66"/>
      <c r="O64" s="66"/>
      <c r="P64" s="66"/>
      <c r="Q64" s="66"/>
      <c r="R64" s="66"/>
      <c r="S64" s="66"/>
      <c r="T64" s="66"/>
      <c r="U64" s="66"/>
      <c r="V64" s="66"/>
      <c r="W64" s="66"/>
      <c r="X64" s="66"/>
      <c r="Y64" s="66"/>
      <c r="Z64" s="66"/>
      <c r="AA64" s="66"/>
      <c r="AB64" s="66"/>
      <c r="AC64" s="66"/>
      <c r="AD64" s="66"/>
    </row>
    <row r="65" spans="1:30" x14ac:dyDescent="0.25">
      <c r="A65" t="s">
        <v>316</v>
      </c>
      <c r="B65" s="235">
        <v>14</v>
      </c>
      <c r="C65" s="234">
        <v>6528000</v>
      </c>
      <c r="D65" s="235">
        <v>6</v>
      </c>
      <c r="E65" s="238">
        <v>1.5828628713132487E-4</v>
      </c>
      <c r="F65" s="234">
        <v>3213100</v>
      </c>
      <c r="G65" s="238">
        <v>4.7829431026339461E-4</v>
      </c>
      <c r="H65" s="215">
        <v>0.42857142857142855</v>
      </c>
      <c r="I65" s="66"/>
      <c r="J65" s="66"/>
      <c r="K65" s="66"/>
      <c r="L65" s="66"/>
      <c r="M65" s="66"/>
      <c r="N65" s="66"/>
      <c r="O65" s="66"/>
      <c r="P65" s="66"/>
      <c r="Q65" s="66"/>
      <c r="R65" s="66"/>
      <c r="S65" s="66"/>
      <c r="T65" s="66"/>
      <c r="U65" s="66"/>
      <c r="V65" s="66"/>
      <c r="W65" s="66"/>
      <c r="X65" s="66"/>
      <c r="Y65" s="66"/>
      <c r="Z65" s="66"/>
      <c r="AA65" s="66"/>
      <c r="AB65" s="66"/>
      <c r="AC65" s="66"/>
      <c r="AD65" s="66"/>
    </row>
    <row r="66" spans="1:30" x14ac:dyDescent="0.25">
      <c r="A66" t="s">
        <v>317</v>
      </c>
      <c r="B66" s="235">
        <v>29</v>
      </c>
      <c r="C66" s="234">
        <v>19465000</v>
      </c>
      <c r="D66" s="235">
        <v>13</v>
      </c>
      <c r="E66" s="238">
        <v>3.4295362211787052E-4</v>
      </c>
      <c r="F66" s="234">
        <v>8500000</v>
      </c>
      <c r="G66" s="238">
        <v>1.2652894828168604E-3</v>
      </c>
      <c r="H66" s="215">
        <v>0.44827586206896552</v>
      </c>
      <c r="I66" s="66"/>
      <c r="J66" s="66"/>
      <c r="K66" s="66"/>
      <c r="L66" s="66"/>
      <c r="M66" s="66"/>
      <c r="N66" s="66"/>
      <c r="O66" s="66"/>
      <c r="P66" s="66"/>
      <c r="Q66" s="66"/>
      <c r="R66" s="66"/>
      <c r="S66" s="66"/>
      <c r="T66" s="66"/>
      <c r="U66" s="66"/>
      <c r="V66" s="66"/>
      <c r="W66" s="66"/>
      <c r="X66" s="66"/>
      <c r="Y66" s="66"/>
      <c r="Z66" s="66"/>
      <c r="AA66" s="66"/>
      <c r="AB66" s="66"/>
      <c r="AC66" s="66"/>
      <c r="AD66" s="66"/>
    </row>
    <row r="67" spans="1:30" x14ac:dyDescent="0.25">
      <c r="A67" t="s">
        <v>318</v>
      </c>
      <c r="B67" s="235">
        <v>116</v>
      </c>
      <c r="C67" s="234">
        <v>1049700</v>
      </c>
      <c r="D67" s="235">
        <v>101</v>
      </c>
      <c r="E67" s="238">
        <v>2.6644858333773019E-3</v>
      </c>
      <c r="F67" s="234">
        <v>914300</v>
      </c>
      <c r="G67" s="238">
        <v>1.3610049107523007E-4</v>
      </c>
      <c r="H67" s="215">
        <v>0.87068965517241381</v>
      </c>
      <c r="I67" s="66"/>
      <c r="J67" s="66"/>
      <c r="K67" s="66"/>
      <c r="L67" s="66"/>
      <c r="M67" s="66"/>
      <c r="N67" s="66"/>
      <c r="O67" s="66"/>
      <c r="P67" s="66"/>
      <c r="Q67" s="66"/>
      <c r="R67" s="66"/>
      <c r="S67" s="66"/>
      <c r="T67" s="66"/>
      <c r="U67" s="66"/>
      <c r="V67" s="66"/>
      <c r="W67" s="66"/>
      <c r="X67" s="66"/>
      <c r="Y67" s="66"/>
      <c r="Z67" s="66"/>
      <c r="AA67" s="66"/>
      <c r="AB67" s="66"/>
      <c r="AC67" s="66"/>
      <c r="AD67" s="66"/>
    </row>
    <row r="68" spans="1:30" x14ac:dyDescent="0.25">
      <c r="A68" t="s">
        <v>319</v>
      </c>
      <c r="B68" s="235">
        <v>119</v>
      </c>
      <c r="C68" s="234">
        <v>19752086</v>
      </c>
      <c r="D68" s="235">
        <v>35</v>
      </c>
      <c r="E68" s="238">
        <v>9.2333667493272827E-4</v>
      </c>
      <c r="F68" s="234">
        <v>6179500</v>
      </c>
      <c r="G68" s="238">
        <v>9.1986545400785753E-4</v>
      </c>
      <c r="H68" s="215">
        <v>0.29411764705882354</v>
      </c>
      <c r="I68" s="66"/>
      <c r="J68" s="66"/>
      <c r="K68" s="66"/>
      <c r="L68" s="66"/>
      <c r="M68" s="66"/>
      <c r="N68" s="66"/>
      <c r="O68" s="66"/>
      <c r="P68" s="66"/>
      <c r="Q68" s="66"/>
      <c r="R68" s="66"/>
      <c r="S68" s="66"/>
      <c r="T68" s="66"/>
      <c r="U68" s="66"/>
      <c r="V68" s="66"/>
      <c r="W68" s="66"/>
      <c r="X68" s="66"/>
      <c r="Y68" s="66"/>
      <c r="Z68" s="66"/>
      <c r="AA68" s="66"/>
      <c r="AB68" s="66"/>
      <c r="AC68" s="66"/>
      <c r="AD68" s="66"/>
    </row>
    <row r="69" spans="1:30" x14ac:dyDescent="0.25">
      <c r="A69" t="s">
        <v>320</v>
      </c>
      <c r="B69" s="235">
        <v>1936</v>
      </c>
      <c r="C69" s="234">
        <v>16183875</v>
      </c>
      <c r="D69" s="235">
        <v>1460</v>
      </c>
      <c r="E69" s="238">
        <v>3.8516329868622384E-2</v>
      </c>
      <c r="F69" s="234">
        <v>12348900</v>
      </c>
      <c r="G69" s="238">
        <v>1.8382274463949562E-3</v>
      </c>
      <c r="H69" s="215">
        <v>0.75413223140495866</v>
      </c>
      <c r="I69" s="66"/>
      <c r="J69" s="66"/>
      <c r="K69" s="66"/>
      <c r="L69" s="66"/>
      <c r="M69" s="66"/>
      <c r="N69" s="66"/>
      <c r="O69" s="66"/>
      <c r="P69" s="66"/>
      <c r="Q69" s="66"/>
      <c r="R69" s="66"/>
      <c r="S69" s="66"/>
      <c r="T69" s="66"/>
      <c r="U69" s="66"/>
      <c r="V69" s="66"/>
      <c r="W69" s="66"/>
      <c r="X69" s="66"/>
      <c r="Y69" s="66"/>
      <c r="Z69" s="66"/>
      <c r="AA69" s="66"/>
      <c r="AB69" s="66"/>
      <c r="AC69" s="66"/>
      <c r="AD69" s="66"/>
    </row>
    <row r="70" spans="1:30" x14ac:dyDescent="0.25">
      <c r="A70" t="s">
        <v>321</v>
      </c>
      <c r="B70" s="235">
        <v>1434</v>
      </c>
      <c r="C70" s="234">
        <v>246687429</v>
      </c>
      <c r="D70" s="235">
        <v>637</v>
      </c>
      <c r="E70" s="238">
        <v>1.6804727483775657E-2</v>
      </c>
      <c r="F70" s="234">
        <v>116748542</v>
      </c>
      <c r="G70" s="238">
        <v>1.7378906156094411E-2</v>
      </c>
      <c r="H70" s="215">
        <v>0.44421199442119946</v>
      </c>
      <c r="I70" s="66"/>
      <c r="J70" s="66"/>
      <c r="K70" s="66"/>
      <c r="L70" s="66"/>
      <c r="M70" s="66"/>
      <c r="N70" s="66"/>
      <c r="O70" s="66"/>
      <c r="P70" s="66"/>
      <c r="Q70" s="66"/>
      <c r="R70" s="66"/>
      <c r="S70" s="66"/>
      <c r="T70" s="66"/>
      <c r="U70" s="66"/>
      <c r="V70" s="66"/>
      <c r="W70" s="66"/>
      <c r="X70" s="66"/>
      <c r="Y70" s="66"/>
      <c r="Z70" s="66"/>
      <c r="AA70" s="66"/>
      <c r="AB70" s="66"/>
      <c r="AC70" s="66"/>
      <c r="AD70" s="66"/>
    </row>
    <row r="71" spans="1:30" x14ac:dyDescent="0.25">
      <c r="A71" t="s">
        <v>322</v>
      </c>
      <c r="B71" s="235">
        <v>29</v>
      </c>
      <c r="C71" s="234">
        <v>20968400</v>
      </c>
      <c r="D71" s="235">
        <v>12</v>
      </c>
      <c r="E71" s="238">
        <v>3.1657257426264974E-4</v>
      </c>
      <c r="F71" s="234">
        <v>8443500</v>
      </c>
      <c r="G71" s="238">
        <v>1.2568790291957836E-3</v>
      </c>
      <c r="H71" s="215">
        <v>0.41379310344827586</v>
      </c>
      <c r="I71" s="66"/>
      <c r="J71" s="66"/>
      <c r="K71" s="66"/>
      <c r="L71" s="66"/>
      <c r="M71" s="66"/>
      <c r="N71" s="66"/>
      <c r="O71" s="66"/>
      <c r="P71" s="66"/>
      <c r="Q71" s="66"/>
      <c r="R71" s="66"/>
      <c r="S71" s="66"/>
      <c r="T71" s="66"/>
      <c r="U71" s="66"/>
      <c r="V71" s="66"/>
      <c r="W71" s="66"/>
      <c r="X71" s="66"/>
      <c r="Y71" s="66"/>
      <c r="Z71" s="66"/>
      <c r="AA71" s="66"/>
      <c r="AB71" s="66"/>
      <c r="AC71" s="66"/>
      <c r="AD71" s="66"/>
    </row>
    <row r="72" spans="1:30" x14ac:dyDescent="0.25">
      <c r="A72" t="s">
        <v>323</v>
      </c>
      <c r="B72" s="235">
        <v>160</v>
      </c>
      <c r="C72" s="234">
        <v>388604900</v>
      </c>
      <c r="D72" s="235">
        <v>42</v>
      </c>
      <c r="E72" s="238">
        <v>1.1080040099192741E-3</v>
      </c>
      <c r="F72" s="234">
        <v>89900700</v>
      </c>
      <c r="G72" s="238">
        <v>1.3382401200926321E-2</v>
      </c>
      <c r="H72" s="215">
        <v>0.26250000000000001</v>
      </c>
      <c r="I72" s="66"/>
      <c r="J72" s="66"/>
      <c r="K72" s="66"/>
      <c r="L72" s="66"/>
      <c r="M72" s="66"/>
      <c r="N72" s="66"/>
      <c r="O72" s="66"/>
      <c r="P72" s="66"/>
      <c r="Q72" s="66"/>
      <c r="R72" s="66"/>
      <c r="S72" s="66"/>
      <c r="T72" s="66"/>
      <c r="U72" s="66"/>
      <c r="V72" s="66"/>
      <c r="W72" s="66"/>
      <c r="X72" s="66"/>
      <c r="Y72" s="66"/>
      <c r="Z72" s="66"/>
      <c r="AA72" s="66"/>
      <c r="AB72" s="66"/>
      <c r="AC72" s="66"/>
      <c r="AD72" s="66"/>
    </row>
    <row r="73" spans="1:30" x14ac:dyDescent="0.25">
      <c r="A73" t="s">
        <v>324</v>
      </c>
      <c r="B73" s="235">
        <v>10</v>
      </c>
      <c r="C73" s="234">
        <v>19846500</v>
      </c>
      <c r="D73" s="235">
        <v>6</v>
      </c>
      <c r="E73" s="238">
        <v>1.5828628713132487E-4</v>
      </c>
      <c r="F73" s="234">
        <v>7480500</v>
      </c>
      <c r="G73" s="238">
        <v>1.1135291736719441E-3</v>
      </c>
      <c r="H73" s="215">
        <v>0.6</v>
      </c>
      <c r="I73" s="66"/>
      <c r="J73" s="66"/>
      <c r="K73" s="66"/>
      <c r="L73" s="66"/>
      <c r="M73" s="66"/>
      <c r="N73" s="66"/>
      <c r="O73" s="66"/>
      <c r="P73" s="66"/>
      <c r="Q73" s="66"/>
      <c r="R73" s="66"/>
      <c r="S73" s="66"/>
      <c r="T73" s="66"/>
      <c r="U73" s="66"/>
      <c r="V73" s="66"/>
      <c r="W73" s="66"/>
      <c r="X73" s="66"/>
      <c r="Y73" s="66"/>
      <c r="Z73" s="66"/>
      <c r="AA73" s="66"/>
      <c r="AB73" s="66"/>
      <c r="AC73" s="66"/>
      <c r="AD73" s="66"/>
    </row>
    <row r="74" spans="1:30" x14ac:dyDescent="0.25">
      <c r="A74" t="s">
        <v>325</v>
      </c>
      <c r="B74" s="235">
        <v>9461</v>
      </c>
      <c r="C74" s="234">
        <v>10218697064</v>
      </c>
      <c r="D74" s="235">
        <v>4329</v>
      </c>
      <c r="E74" s="238">
        <v>0.11420355616525088</v>
      </c>
      <c r="F74" s="234">
        <v>4110590364.5</v>
      </c>
      <c r="G74" s="238">
        <v>0.61189255957296174</v>
      </c>
      <c r="H74" s="215">
        <v>0.45756262551527321</v>
      </c>
      <c r="I74" s="66"/>
      <c r="J74" s="66"/>
      <c r="K74" s="66"/>
      <c r="L74" s="66"/>
      <c r="M74" s="66"/>
      <c r="N74" s="66"/>
      <c r="O74" s="66"/>
      <c r="P74" s="66"/>
      <c r="Q74" s="66"/>
      <c r="R74" s="66"/>
      <c r="S74" s="66"/>
      <c r="T74" s="66"/>
      <c r="U74" s="66"/>
      <c r="V74" s="66"/>
      <c r="W74" s="66"/>
      <c r="X74" s="66"/>
      <c r="Y74" s="66"/>
      <c r="Z74" s="66"/>
      <c r="AA74" s="66"/>
      <c r="AB74" s="66"/>
      <c r="AC74" s="66"/>
      <c r="AD74" s="66"/>
    </row>
    <row r="75" spans="1:30" x14ac:dyDescent="0.25">
      <c r="A75" t="s">
        <v>326</v>
      </c>
      <c r="B75" s="235">
        <v>1112</v>
      </c>
      <c r="C75" s="234">
        <v>145075522</v>
      </c>
      <c r="D75" s="235">
        <v>399</v>
      </c>
      <c r="E75" s="238">
        <v>1.0526038094233104E-2</v>
      </c>
      <c r="F75" s="234">
        <v>59054371</v>
      </c>
      <c r="G75" s="238">
        <v>8.7906911224311761E-3</v>
      </c>
      <c r="H75" s="215">
        <v>0.35881294964028776</v>
      </c>
      <c r="I75" s="66"/>
      <c r="J75" s="66"/>
      <c r="K75" s="66"/>
      <c r="L75" s="66"/>
      <c r="M75" s="66"/>
      <c r="N75" s="66"/>
      <c r="O75" s="66"/>
      <c r="P75" s="66"/>
      <c r="Q75" s="66"/>
      <c r="R75" s="66"/>
      <c r="S75" s="66"/>
      <c r="T75" s="66"/>
      <c r="U75" s="66"/>
      <c r="V75" s="66"/>
      <c r="W75" s="66"/>
      <c r="X75" s="66"/>
      <c r="Y75" s="66"/>
      <c r="Z75" s="66"/>
      <c r="AA75" s="66"/>
      <c r="AB75" s="66"/>
      <c r="AC75" s="66"/>
      <c r="AD75" s="66"/>
    </row>
    <row r="76" spans="1:30" x14ac:dyDescent="0.25">
      <c r="A76" t="s">
        <v>327</v>
      </c>
      <c r="B76" s="235">
        <v>54</v>
      </c>
      <c r="C76" s="234">
        <v>45602713</v>
      </c>
      <c r="D76" s="235">
        <v>8</v>
      </c>
      <c r="E76" s="238">
        <v>2.1104838284176648E-4</v>
      </c>
      <c r="F76" s="234">
        <v>8061513</v>
      </c>
      <c r="G76" s="238">
        <v>1.2000173664107525E-3</v>
      </c>
      <c r="H76" s="215">
        <v>0.14814814814814814</v>
      </c>
      <c r="I76" s="66"/>
      <c r="J76" s="66"/>
      <c r="K76" s="66"/>
      <c r="L76" s="66"/>
      <c r="M76" s="66"/>
      <c r="N76" s="66"/>
      <c r="O76" s="66"/>
      <c r="P76" s="66"/>
      <c r="Q76" s="66"/>
      <c r="R76" s="66"/>
      <c r="S76" s="66"/>
      <c r="T76" s="66"/>
      <c r="U76" s="66"/>
      <c r="V76" s="66"/>
      <c r="W76" s="66"/>
      <c r="X76" s="66"/>
      <c r="Y76" s="66"/>
      <c r="Z76" s="66"/>
      <c r="AA76" s="66"/>
      <c r="AB76" s="66"/>
      <c r="AC76" s="66"/>
      <c r="AD76" s="66"/>
    </row>
    <row r="77" spans="1:30" x14ac:dyDescent="0.25">
      <c r="A77" t="s">
        <v>328</v>
      </c>
      <c r="B77" s="235">
        <v>152</v>
      </c>
      <c r="C77" s="234">
        <v>282244987</v>
      </c>
      <c r="D77" s="235">
        <v>80</v>
      </c>
      <c r="E77" s="238">
        <v>2.1104838284176646E-3</v>
      </c>
      <c r="F77" s="234">
        <v>148989000</v>
      </c>
      <c r="G77" s="238">
        <v>2.2178142912400143E-2</v>
      </c>
      <c r="H77" s="215">
        <v>0.52631578947368418</v>
      </c>
      <c r="I77" s="66"/>
      <c r="J77" s="66"/>
      <c r="K77" s="66"/>
      <c r="L77" s="66"/>
      <c r="M77" s="66"/>
      <c r="N77" s="66"/>
      <c r="O77" s="66"/>
      <c r="P77" s="66"/>
      <c r="Q77" s="66"/>
      <c r="R77" s="66"/>
      <c r="S77" s="66"/>
      <c r="T77" s="66"/>
      <c r="U77" s="66"/>
      <c r="V77" s="66"/>
      <c r="W77" s="66"/>
      <c r="X77" s="66"/>
      <c r="Y77" s="66"/>
      <c r="Z77" s="66"/>
      <c r="AA77" s="66"/>
      <c r="AB77" s="66"/>
      <c r="AC77" s="66"/>
      <c r="AD77" s="66"/>
    </row>
    <row r="78" spans="1:30" x14ac:dyDescent="0.25">
      <c r="A78" t="s">
        <v>329</v>
      </c>
      <c r="B78" s="235">
        <v>2101</v>
      </c>
      <c r="C78" s="234">
        <v>52904910</v>
      </c>
      <c r="D78" s="235">
        <v>1430</v>
      </c>
      <c r="E78" s="238">
        <v>3.772489843296576E-2</v>
      </c>
      <c r="F78" s="234">
        <v>24499866</v>
      </c>
      <c r="G78" s="238">
        <v>3.6469909153202802E-3</v>
      </c>
      <c r="H78" s="215">
        <v>0.68062827225130895</v>
      </c>
      <c r="I78" s="66"/>
      <c r="J78" s="66"/>
      <c r="K78" s="66"/>
      <c r="L78" s="66"/>
      <c r="M78" s="66"/>
      <c r="N78" s="66"/>
      <c r="O78" s="66"/>
      <c r="P78" s="66"/>
      <c r="Q78" s="66"/>
      <c r="R78" s="66"/>
      <c r="S78" s="66"/>
      <c r="T78" s="66"/>
      <c r="U78" s="66"/>
      <c r="V78" s="66"/>
      <c r="W78" s="66"/>
      <c r="X78" s="66"/>
      <c r="Y78" s="66"/>
      <c r="Z78" s="66"/>
      <c r="AA78" s="66"/>
      <c r="AB78" s="66"/>
      <c r="AC78" s="66"/>
      <c r="AD78" s="66"/>
    </row>
    <row r="79" spans="1:30" x14ac:dyDescent="0.25">
      <c r="A79" t="s">
        <v>330</v>
      </c>
      <c r="B79" s="235">
        <v>56</v>
      </c>
      <c r="C79" s="234">
        <v>310088923</v>
      </c>
      <c r="D79" s="235">
        <v>27</v>
      </c>
      <c r="E79" s="238">
        <v>7.1228829209096182E-4</v>
      </c>
      <c r="F79" s="234">
        <v>137372023</v>
      </c>
      <c r="G79" s="238">
        <v>2.0448867757079513E-2</v>
      </c>
      <c r="H79" s="215">
        <v>0.48214285714285715</v>
      </c>
      <c r="I79" s="66"/>
      <c r="J79" s="66"/>
      <c r="K79" s="66"/>
      <c r="L79" s="66"/>
      <c r="M79" s="66"/>
      <c r="N79" s="66"/>
      <c r="O79" s="66"/>
      <c r="P79" s="66"/>
      <c r="Q79" s="66"/>
      <c r="R79" s="66"/>
      <c r="S79" s="66"/>
      <c r="T79" s="66"/>
      <c r="U79" s="66"/>
      <c r="V79" s="66"/>
      <c r="W79" s="66"/>
      <c r="X79" s="66"/>
      <c r="Y79" s="66"/>
      <c r="Z79" s="66"/>
      <c r="AA79" s="66"/>
      <c r="AB79" s="66"/>
      <c r="AC79" s="66"/>
      <c r="AD79" s="66"/>
    </row>
    <row r="80" spans="1:30" x14ac:dyDescent="0.25">
      <c r="A80" t="s">
        <v>331</v>
      </c>
      <c r="B80" s="235">
        <v>42</v>
      </c>
      <c r="C80" s="234">
        <v>341939758</v>
      </c>
      <c r="D80" s="235">
        <v>14</v>
      </c>
      <c r="E80" s="238">
        <v>3.6933466997309135E-4</v>
      </c>
      <c r="F80" s="234">
        <v>79774397</v>
      </c>
      <c r="G80" s="238">
        <v>1.1875024179077282E-2</v>
      </c>
      <c r="H80" s="215">
        <v>0.33333333333333331</v>
      </c>
      <c r="I80" s="66"/>
      <c r="J80" s="66"/>
      <c r="K80" s="66"/>
      <c r="L80" s="66"/>
      <c r="M80" s="66"/>
      <c r="N80" s="66"/>
      <c r="O80" s="66"/>
      <c r="P80" s="66"/>
      <c r="Q80" s="66"/>
      <c r="R80" s="66"/>
      <c r="S80" s="66"/>
      <c r="T80" s="66"/>
      <c r="U80" s="66"/>
      <c r="V80" s="66"/>
      <c r="W80" s="66"/>
      <c r="X80" s="66"/>
      <c r="Y80" s="66"/>
      <c r="Z80" s="66"/>
      <c r="AA80" s="66"/>
      <c r="AB80" s="66"/>
      <c r="AC80" s="66"/>
      <c r="AD80" s="66"/>
    </row>
    <row r="81" spans="1:30" x14ac:dyDescent="0.25">
      <c r="A81" t="s">
        <v>332</v>
      </c>
      <c r="B81" s="235">
        <v>60</v>
      </c>
      <c r="C81" s="234">
        <v>4863871</v>
      </c>
      <c r="D81" s="235">
        <v>49</v>
      </c>
      <c r="E81" s="238">
        <v>1.2926713449058196E-3</v>
      </c>
      <c r="F81" s="234">
        <v>3752450</v>
      </c>
      <c r="G81" s="238">
        <v>5.5858064938777981E-4</v>
      </c>
      <c r="H81" s="215">
        <v>0.81666666666666665</v>
      </c>
      <c r="I81" s="66"/>
      <c r="J81" s="66"/>
      <c r="K81" s="66"/>
      <c r="L81" s="66"/>
      <c r="M81" s="66"/>
      <c r="N81" s="66"/>
      <c r="O81" s="66"/>
      <c r="P81" s="66"/>
      <c r="Q81" s="66"/>
      <c r="R81" s="66"/>
      <c r="S81" s="66"/>
      <c r="T81" s="66"/>
      <c r="U81" s="66"/>
      <c r="V81" s="66"/>
      <c r="W81" s="66"/>
      <c r="X81" s="66"/>
      <c r="Y81" s="66"/>
      <c r="Z81" s="66"/>
      <c r="AA81" s="66"/>
      <c r="AB81" s="66"/>
      <c r="AC81" s="66"/>
      <c r="AD81" s="66"/>
    </row>
    <row r="82" spans="1:30" x14ac:dyDescent="0.25">
      <c r="A82" t="s">
        <v>333</v>
      </c>
      <c r="B82" s="235">
        <v>308</v>
      </c>
      <c r="C82" s="234">
        <v>23980517</v>
      </c>
      <c r="D82" s="235">
        <v>119</v>
      </c>
      <c r="E82" s="238">
        <v>3.1393446947712762E-3</v>
      </c>
      <c r="F82" s="234">
        <v>10495809</v>
      </c>
      <c r="G82" s="238">
        <v>1.5623807931005353E-3</v>
      </c>
      <c r="H82" s="215">
        <v>0.38636363636363635</v>
      </c>
      <c r="I82" s="66"/>
      <c r="J82" s="66"/>
      <c r="K82" s="66"/>
      <c r="L82" s="66"/>
      <c r="M82" s="66"/>
      <c r="N82" s="66"/>
      <c r="O82" s="66"/>
      <c r="P82" s="66"/>
      <c r="Q82" s="66"/>
      <c r="R82" s="66"/>
      <c r="S82" s="66"/>
      <c r="T82" s="66"/>
      <c r="U82" s="66"/>
      <c r="V82" s="66"/>
      <c r="W82" s="66"/>
      <c r="X82" s="66"/>
      <c r="Y82" s="66"/>
      <c r="Z82" s="66"/>
      <c r="AA82" s="66"/>
      <c r="AB82" s="66"/>
      <c r="AC82" s="66"/>
      <c r="AD82" s="66"/>
    </row>
    <row r="83" spans="1:30" x14ac:dyDescent="0.25">
      <c r="A83" t="s">
        <v>334</v>
      </c>
      <c r="B83" s="235">
        <v>1362</v>
      </c>
      <c r="C83" s="234">
        <v>62154261</v>
      </c>
      <c r="D83" s="235">
        <v>1031</v>
      </c>
      <c r="E83" s="238">
        <v>2.7198860338732655E-2</v>
      </c>
      <c r="F83" s="234">
        <v>41927685</v>
      </c>
      <c r="G83" s="238">
        <v>6.2412539846303811E-3</v>
      </c>
      <c r="H83" s="215">
        <v>0.75697503671071953</v>
      </c>
      <c r="I83" s="66"/>
      <c r="J83" s="66"/>
      <c r="K83" s="66"/>
      <c r="L83" s="66"/>
      <c r="M83" s="66"/>
      <c r="N83" s="66"/>
      <c r="O83" s="66"/>
      <c r="P83" s="66"/>
      <c r="Q83" s="66"/>
      <c r="R83" s="66"/>
      <c r="S83" s="66"/>
      <c r="T83" s="66"/>
      <c r="U83" s="66"/>
      <c r="V83" s="66"/>
      <c r="W83" s="66"/>
      <c r="X83" s="66"/>
      <c r="Y83" s="66"/>
      <c r="Z83" s="66"/>
      <c r="AA83" s="66"/>
      <c r="AB83" s="66"/>
      <c r="AC83" s="66"/>
      <c r="AD83" s="66"/>
    </row>
    <row r="84" spans="1:30" x14ac:dyDescent="0.25">
      <c r="A84" t="s">
        <v>335</v>
      </c>
      <c r="B84" s="235">
        <v>276</v>
      </c>
      <c r="C84" s="234">
        <v>55521200</v>
      </c>
      <c r="D84" s="235">
        <v>185</v>
      </c>
      <c r="E84" s="238">
        <v>4.88049385321585E-3</v>
      </c>
      <c r="F84" s="234">
        <v>36960100</v>
      </c>
      <c r="G84" s="238">
        <v>5.5017912722187578E-3</v>
      </c>
      <c r="H84" s="215">
        <v>0.67028985507246375</v>
      </c>
      <c r="I84" s="66"/>
      <c r="J84" s="66"/>
      <c r="K84" s="66"/>
      <c r="L84" s="66"/>
      <c r="M84" s="66"/>
      <c r="N84" s="66"/>
      <c r="O84" s="66"/>
      <c r="P84" s="66"/>
      <c r="Q84" s="66"/>
      <c r="R84" s="66"/>
      <c r="S84" s="66"/>
      <c r="T84" s="66"/>
      <c r="U84" s="66"/>
      <c r="V84" s="66"/>
      <c r="W84" s="66"/>
      <c r="X84" s="66"/>
      <c r="Y84" s="66"/>
      <c r="Z84" s="66"/>
      <c r="AA84" s="66"/>
      <c r="AB84" s="66"/>
      <c r="AC84" s="66"/>
      <c r="AD84" s="66"/>
    </row>
    <row r="85" spans="1:30" x14ac:dyDescent="0.25">
      <c r="A85" t="s">
        <v>336</v>
      </c>
      <c r="B85" s="235">
        <v>128</v>
      </c>
      <c r="C85" s="234">
        <v>326532850</v>
      </c>
      <c r="D85" s="235">
        <v>56</v>
      </c>
      <c r="E85" s="238">
        <v>1.4773386798923654E-3</v>
      </c>
      <c r="F85" s="234">
        <v>115254750</v>
      </c>
      <c r="G85" s="238">
        <v>1.7156543884669005E-2</v>
      </c>
      <c r="H85" s="215">
        <v>0.4375</v>
      </c>
      <c r="I85" s="66"/>
      <c r="J85" s="66"/>
      <c r="K85" s="66"/>
      <c r="L85" s="66"/>
      <c r="M85" s="66"/>
      <c r="N85" s="66"/>
      <c r="O85" s="66"/>
      <c r="P85" s="66"/>
      <c r="Q85" s="66"/>
      <c r="R85" s="66"/>
      <c r="S85" s="66"/>
      <c r="T85" s="66"/>
      <c r="U85" s="66"/>
      <c r="V85" s="66"/>
      <c r="W85" s="66"/>
      <c r="X85" s="66"/>
      <c r="Y85" s="66"/>
      <c r="Z85" s="66"/>
      <c r="AA85" s="66"/>
      <c r="AB85" s="66"/>
      <c r="AC85" s="66"/>
      <c r="AD85" s="66"/>
    </row>
    <row r="86" spans="1:30" x14ac:dyDescent="0.25">
      <c r="A86" t="s">
        <v>337</v>
      </c>
      <c r="B86" s="235">
        <v>937</v>
      </c>
      <c r="C86" s="234">
        <v>8039700</v>
      </c>
      <c r="D86" s="235">
        <v>408</v>
      </c>
      <c r="E86" s="238">
        <v>1.076346752493009E-2</v>
      </c>
      <c r="F86" s="234">
        <v>3678200</v>
      </c>
      <c r="G86" s="238">
        <v>5.4752797361140896E-4</v>
      </c>
      <c r="H86" s="215">
        <v>0.43543223052294555</v>
      </c>
      <c r="I86" s="66"/>
      <c r="J86" s="66"/>
      <c r="K86" s="66"/>
      <c r="L86" s="66"/>
      <c r="M86" s="66"/>
      <c r="N86" s="66"/>
      <c r="O86" s="66"/>
      <c r="P86" s="66"/>
      <c r="Q86" s="66"/>
      <c r="R86" s="66"/>
      <c r="S86" s="66"/>
      <c r="T86" s="66"/>
      <c r="U86" s="66"/>
      <c r="V86" s="66"/>
      <c r="W86" s="66"/>
      <c r="X86" s="66"/>
      <c r="Y86" s="66"/>
      <c r="Z86" s="66"/>
      <c r="AA86" s="66"/>
      <c r="AB86" s="66"/>
      <c r="AC86" s="66"/>
      <c r="AD86" s="66"/>
    </row>
    <row r="87" spans="1:30" x14ac:dyDescent="0.25">
      <c r="A87" t="s">
        <v>338</v>
      </c>
      <c r="B87" s="235">
        <v>13128</v>
      </c>
      <c r="C87" s="234">
        <v>597083789</v>
      </c>
      <c r="D87" s="235">
        <v>7372</v>
      </c>
      <c r="E87" s="238">
        <v>0.19448108478868781</v>
      </c>
      <c r="F87" s="234">
        <v>322433520</v>
      </c>
      <c r="G87" s="238">
        <v>4.7996675501602332E-2</v>
      </c>
      <c r="H87" s="215">
        <v>0.56154783668494823</v>
      </c>
      <c r="I87" s="66"/>
      <c r="J87" s="66"/>
      <c r="K87" s="66"/>
      <c r="L87" s="66"/>
      <c r="M87" s="66"/>
      <c r="N87" s="66"/>
      <c r="O87" s="66"/>
      <c r="P87" s="66"/>
      <c r="Q87" s="66"/>
      <c r="R87" s="66"/>
      <c r="S87" s="66"/>
      <c r="T87" s="66"/>
      <c r="U87" s="66"/>
      <c r="V87" s="66"/>
      <c r="W87" s="66"/>
      <c r="X87" s="66"/>
      <c r="Y87" s="66"/>
      <c r="Z87" s="66"/>
      <c r="AA87" s="66"/>
      <c r="AB87" s="66"/>
      <c r="AC87" s="66"/>
      <c r="AD87" s="66"/>
    </row>
    <row r="88" spans="1:30" x14ac:dyDescent="0.25">
      <c r="A88" t="s">
        <v>339</v>
      </c>
      <c r="B88" s="235">
        <v>1065</v>
      </c>
      <c r="C88" s="234">
        <v>1546236781</v>
      </c>
      <c r="D88" s="235">
        <v>586</v>
      </c>
      <c r="E88" s="238">
        <v>1.5459294043159395E-2</v>
      </c>
      <c r="F88" s="234">
        <v>783527026</v>
      </c>
      <c r="G88" s="238">
        <v>0.11663394182359679</v>
      </c>
      <c r="H88" s="215">
        <v>0.55023474178403753</v>
      </c>
      <c r="I88" s="66"/>
      <c r="J88" s="66"/>
      <c r="K88" s="66"/>
      <c r="L88" s="66"/>
      <c r="M88" s="66"/>
      <c r="N88" s="66"/>
      <c r="O88" s="66"/>
      <c r="P88" s="66"/>
      <c r="Q88" s="66"/>
      <c r="R88" s="66"/>
      <c r="S88" s="66"/>
      <c r="T88" s="66"/>
      <c r="U88" s="66"/>
      <c r="V88" s="66"/>
      <c r="W88" s="66"/>
      <c r="X88" s="66"/>
      <c r="Y88" s="66"/>
      <c r="Z88" s="66"/>
      <c r="AA88" s="66"/>
      <c r="AB88" s="66"/>
      <c r="AC88" s="66"/>
      <c r="AD88" s="66"/>
    </row>
    <row r="89" spans="1:30" x14ac:dyDescent="0.25">
      <c r="A89" t="s">
        <v>340</v>
      </c>
      <c r="B89" s="235">
        <v>716</v>
      </c>
      <c r="C89" s="234">
        <v>27064973</v>
      </c>
      <c r="D89" s="235">
        <v>473</v>
      </c>
      <c r="E89" s="238">
        <v>1.2478235635519443E-2</v>
      </c>
      <c r="F89" s="234">
        <v>17797452</v>
      </c>
      <c r="G89" s="238">
        <v>2.6492857454750471E-3</v>
      </c>
      <c r="H89" s="215">
        <v>0.66061452513966479</v>
      </c>
      <c r="I89" s="66"/>
      <c r="J89" s="66"/>
      <c r="K89" s="66"/>
      <c r="L89" s="66"/>
      <c r="M89" s="66"/>
      <c r="N89" s="66"/>
      <c r="O89" s="66"/>
      <c r="P89" s="66"/>
      <c r="Q89" s="66"/>
      <c r="R89" s="66"/>
      <c r="S89" s="66"/>
      <c r="T89" s="66"/>
      <c r="U89" s="66"/>
      <c r="V89" s="66"/>
      <c r="W89" s="66"/>
      <c r="X89" s="66"/>
      <c r="Y89" s="66"/>
      <c r="Z89" s="66"/>
      <c r="AA89" s="66"/>
      <c r="AB89" s="66"/>
      <c r="AC89" s="66"/>
      <c r="AD89" s="66"/>
    </row>
    <row r="90" spans="1:30" x14ac:dyDescent="0.25">
      <c r="A90" t="s">
        <v>341</v>
      </c>
      <c r="B90" s="235">
        <v>399</v>
      </c>
      <c r="C90" s="234">
        <v>34956101</v>
      </c>
      <c r="D90" s="235">
        <v>223</v>
      </c>
      <c r="E90" s="238">
        <v>5.8829736717142403E-3</v>
      </c>
      <c r="F90" s="234">
        <v>18858920</v>
      </c>
      <c r="G90" s="238">
        <v>2.8072933097981817E-3</v>
      </c>
      <c r="H90" s="215">
        <v>0.55889724310776945</v>
      </c>
      <c r="I90" s="66"/>
      <c r="J90" s="66"/>
      <c r="K90" s="66"/>
      <c r="L90" s="66"/>
      <c r="M90" s="66"/>
      <c r="N90" s="66"/>
      <c r="O90" s="66"/>
      <c r="P90" s="66"/>
      <c r="Q90" s="66"/>
      <c r="R90" s="66"/>
      <c r="S90" s="66"/>
      <c r="T90" s="66"/>
      <c r="U90" s="66"/>
      <c r="V90" s="66"/>
      <c r="W90" s="66"/>
      <c r="X90" s="66"/>
      <c r="Y90" s="66"/>
      <c r="Z90" s="66"/>
      <c r="AA90" s="66"/>
      <c r="AB90" s="66"/>
      <c r="AC90" s="66"/>
      <c r="AD90" s="66"/>
    </row>
    <row r="91" spans="1:30" x14ac:dyDescent="0.25">
      <c r="A91" t="s">
        <v>342</v>
      </c>
      <c r="B91" s="235">
        <v>152</v>
      </c>
      <c r="C91" s="234">
        <v>1375439</v>
      </c>
      <c r="D91" s="235">
        <v>84</v>
      </c>
      <c r="E91" s="238">
        <v>2.2160080198385481E-3</v>
      </c>
      <c r="F91" s="234">
        <v>792600</v>
      </c>
      <c r="G91" s="238">
        <v>1.179845228330169E-4</v>
      </c>
      <c r="H91" s="215">
        <v>0.55263157894736847</v>
      </c>
      <c r="I91" s="66"/>
      <c r="J91" s="66"/>
      <c r="K91" s="66"/>
      <c r="L91" s="66"/>
      <c r="M91" s="66"/>
      <c r="N91" s="66"/>
      <c r="O91" s="66"/>
      <c r="P91" s="66"/>
      <c r="Q91" s="66"/>
      <c r="R91" s="66"/>
      <c r="S91" s="66"/>
      <c r="T91" s="66"/>
      <c r="U91" s="66"/>
      <c r="V91" s="66"/>
      <c r="W91" s="66"/>
      <c r="X91" s="66"/>
      <c r="Y91" s="66"/>
      <c r="Z91" s="66"/>
      <c r="AA91" s="66"/>
      <c r="AB91" s="66"/>
      <c r="AC91" s="66"/>
      <c r="AD91" s="66"/>
    </row>
    <row r="92" spans="1:30" x14ac:dyDescent="0.25">
      <c r="A92" t="s">
        <v>343</v>
      </c>
      <c r="B92" s="235">
        <v>5186</v>
      </c>
      <c r="C92" s="234">
        <v>554945863</v>
      </c>
      <c r="D92" s="235">
        <v>2434</v>
      </c>
      <c r="E92" s="238">
        <v>6.4211470479607444E-2</v>
      </c>
      <c r="F92" s="234">
        <v>179629366</v>
      </c>
      <c r="G92" s="238">
        <v>2.6739193835865944E-2</v>
      </c>
      <c r="H92" s="215">
        <v>0.46934053220208255</v>
      </c>
      <c r="I92" s="66"/>
      <c r="J92" s="66"/>
      <c r="K92" s="66"/>
      <c r="L92" s="66"/>
      <c r="M92" s="66"/>
      <c r="N92" s="66"/>
      <c r="O92" s="66"/>
      <c r="P92" s="66"/>
      <c r="Q92" s="66"/>
      <c r="R92" s="66"/>
      <c r="S92" s="66"/>
      <c r="T92" s="66"/>
      <c r="U92" s="66"/>
      <c r="V92" s="66"/>
      <c r="W92" s="66"/>
      <c r="X92" s="66"/>
      <c r="Y92" s="66"/>
      <c r="Z92" s="66"/>
      <c r="AA92" s="66"/>
      <c r="AB92" s="66"/>
      <c r="AC92" s="66"/>
      <c r="AD92" s="66"/>
    </row>
    <row r="93" spans="1:30" x14ac:dyDescent="0.25">
      <c r="A93" t="s">
        <v>344</v>
      </c>
      <c r="B93" s="235">
        <v>3021</v>
      </c>
      <c r="C93" s="234">
        <v>25602217</v>
      </c>
      <c r="D93" s="235">
        <v>1707</v>
      </c>
      <c r="E93" s="238">
        <v>4.5032448688861922E-2</v>
      </c>
      <c r="F93" s="234">
        <v>14466900</v>
      </c>
      <c r="G93" s="238">
        <v>2.1535078139956749E-3</v>
      </c>
      <c r="H93" s="215">
        <v>0.56504468718967227</v>
      </c>
      <c r="I93" s="66"/>
      <c r="J93" s="66"/>
      <c r="K93" s="66"/>
      <c r="L93" s="66"/>
      <c r="M93" s="66"/>
      <c r="N93" s="66"/>
      <c r="O93" s="66"/>
      <c r="P93" s="66"/>
      <c r="Q93" s="66"/>
      <c r="R93" s="66"/>
      <c r="S93" s="66"/>
      <c r="T93" s="66"/>
      <c r="U93" s="66"/>
      <c r="V93" s="66"/>
      <c r="W93" s="66"/>
      <c r="X93" s="66"/>
      <c r="Y93" s="66"/>
      <c r="Z93" s="66"/>
      <c r="AA93" s="66"/>
      <c r="AB93" s="66"/>
      <c r="AC93" s="66"/>
      <c r="AD93" s="66"/>
    </row>
    <row r="94" spans="1:30" x14ac:dyDescent="0.25">
      <c r="A94" t="s">
        <v>345</v>
      </c>
      <c r="B94" s="235">
        <v>231</v>
      </c>
      <c r="C94" s="234">
        <v>104199912</v>
      </c>
      <c r="D94" s="235">
        <v>83</v>
      </c>
      <c r="E94" s="238">
        <v>2.1896269719833272E-3</v>
      </c>
      <c r="F94" s="234">
        <v>41579500</v>
      </c>
      <c r="G94" s="238">
        <v>6.189424005974547E-3</v>
      </c>
      <c r="H94" s="215">
        <v>0.3593073593073593</v>
      </c>
      <c r="I94" s="66"/>
      <c r="J94" s="66"/>
      <c r="K94" s="66"/>
      <c r="L94" s="66"/>
      <c r="M94" s="66"/>
      <c r="N94" s="66"/>
      <c r="O94" s="66"/>
      <c r="P94" s="66"/>
      <c r="Q94" s="66"/>
      <c r="R94" s="66"/>
      <c r="S94" s="66"/>
      <c r="T94" s="66"/>
      <c r="U94" s="66"/>
      <c r="V94" s="66"/>
      <c r="W94" s="66"/>
      <c r="X94" s="66"/>
      <c r="Y94" s="66"/>
      <c r="Z94" s="66"/>
      <c r="AA94" s="66"/>
      <c r="AB94" s="66"/>
      <c r="AC94" s="66"/>
      <c r="AD94" s="66"/>
    </row>
    <row r="95" spans="1:30" x14ac:dyDescent="0.25">
      <c r="A95" t="s">
        <v>346</v>
      </c>
      <c r="B95" s="235">
        <v>253</v>
      </c>
      <c r="C95" s="234">
        <v>2337800</v>
      </c>
      <c r="D95" s="235">
        <v>139</v>
      </c>
      <c r="E95" s="238">
        <v>3.6669656518756926E-3</v>
      </c>
      <c r="F95" s="234">
        <v>1319100</v>
      </c>
      <c r="G95" s="238">
        <v>1.9635804197455536E-4</v>
      </c>
      <c r="H95" s="215">
        <v>0.54940711462450598</v>
      </c>
      <c r="I95" s="66"/>
      <c r="J95" s="66"/>
      <c r="K95" s="66"/>
      <c r="L95" s="66"/>
      <c r="M95" s="66"/>
      <c r="N95" s="66"/>
      <c r="O95" s="66"/>
      <c r="P95" s="66"/>
      <c r="Q95" s="66"/>
      <c r="R95" s="66"/>
      <c r="S95" s="66"/>
      <c r="T95" s="66"/>
      <c r="U95" s="66"/>
      <c r="V95" s="66"/>
      <c r="W95" s="66"/>
      <c r="X95" s="66"/>
      <c r="Y95" s="66"/>
      <c r="Z95" s="66"/>
      <c r="AA95" s="66"/>
      <c r="AB95" s="66"/>
      <c r="AC95" s="66"/>
      <c r="AD95" s="66"/>
    </row>
    <row r="96" spans="1:30" x14ac:dyDescent="0.25">
      <c r="A96" t="s">
        <v>347</v>
      </c>
      <c r="B96" s="235">
        <v>17</v>
      </c>
      <c r="C96" s="234">
        <v>12048282</v>
      </c>
      <c r="D96" s="235">
        <v>17</v>
      </c>
      <c r="E96" s="238">
        <v>4.4847781353875375E-4</v>
      </c>
      <c r="F96" s="234">
        <v>10305389</v>
      </c>
      <c r="G96" s="238">
        <v>1.5340353315337132E-3</v>
      </c>
      <c r="H96" s="215">
        <v>1</v>
      </c>
      <c r="I96" s="66"/>
      <c r="J96" s="66"/>
      <c r="K96" s="66"/>
      <c r="L96" s="66"/>
      <c r="M96" s="66"/>
      <c r="N96" s="66"/>
      <c r="O96" s="66"/>
      <c r="P96" s="66"/>
      <c r="Q96" s="66"/>
      <c r="R96" s="66"/>
      <c r="S96" s="66"/>
      <c r="T96" s="66"/>
      <c r="U96" s="66"/>
      <c r="V96" s="66"/>
      <c r="W96" s="66"/>
      <c r="X96" s="66"/>
      <c r="Y96" s="66"/>
      <c r="Z96" s="66"/>
      <c r="AA96" s="66"/>
      <c r="AB96" s="66"/>
      <c r="AC96" s="66"/>
      <c r="AD96" s="66"/>
    </row>
    <row r="97" spans="1:31" x14ac:dyDescent="0.25">
      <c r="A97" t="s">
        <v>348</v>
      </c>
      <c r="B97" s="235">
        <v>472</v>
      </c>
      <c r="C97" s="234">
        <v>478010575</v>
      </c>
      <c r="D97" s="235">
        <v>164</v>
      </c>
      <c r="E97" s="238">
        <v>4.3264918482562127E-3</v>
      </c>
      <c r="F97" s="234">
        <v>171263425</v>
      </c>
      <c r="G97" s="238">
        <v>2.5493860052199314E-2</v>
      </c>
      <c r="H97" s="215">
        <v>0.34745762711864409</v>
      </c>
      <c r="I97" s="66"/>
      <c r="J97" s="66"/>
      <c r="K97" s="66"/>
      <c r="L97" s="66"/>
      <c r="M97" s="66"/>
      <c r="N97" s="66"/>
      <c r="O97" s="66"/>
      <c r="P97" s="66"/>
      <c r="Q97" s="66"/>
      <c r="R97" s="66"/>
      <c r="S97" s="66"/>
      <c r="T97" s="66"/>
      <c r="U97" s="66"/>
      <c r="V97" s="66"/>
      <c r="W97" s="66"/>
      <c r="X97" s="66"/>
      <c r="Y97" s="66"/>
      <c r="Z97" s="66"/>
      <c r="AA97" s="66"/>
      <c r="AB97" s="66"/>
      <c r="AC97" s="66"/>
      <c r="AD97" s="66"/>
    </row>
    <row r="98" spans="1:31" x14ac:dyDescent="0.25">
      <c r="A98" t="s">
        <v>349</v>
      </c>
      <c r="B98" s="235">
        <v>117</v>
      </c>
      <c r="C98" s="234">
        <v>7805000</v>
      </c>
      <c r="D98" s="235">
        <v>82</v>
      </c>
      <c r="E98" s="238">
        <v>2.1632459241281063E-3</v>
      </c>
      <c r="F98" s="234">
        <v>5574300</v>
      </c>
      <c r="G98" s="238">
        <v>8.2977684283129711E-4</v>
      </c>
      <c r="H98" s="215">
        <v>0.70085470085470081</v>
      </c>
      <c r="I98" s="66"/>
      <c r="J98" s="66"/>
      <c r="K98" s="66"/>
      <c r="L98" s="66"/>
      <c r="M98" s="66"/>
      <c r="N98" s="66"/>
      <c r="O98" s="66"/>
      <c r="P98" s="66"/>
      <c r="Q98" s="66"/>
      <c r="R98" s="66"/>
      <c r="S98" s="66"/>
      <c r="T98" s="66"/>
      <c r="U98" s="66"/>
      <c r="V98" s="66"/>
      <c r="W98" s="66"/>
      <c r="X98" s="66"/>
      <c r="Y98" s="66"/>
      <c r="Z98" s="66"/>
      <c r="AA98" s="66"/>
      <c r="AB98" s="66"/>
      <c r="AC98" s="66"/>
      <c r="AD98" s="66"/>
    </row>
    <row r="99" spans="1:31" x14ac:dyDescent="0.25">
      <c r="A99" t="s">
        <v>350</v>
      </c>
      <c r="B99" s="235">
        <v>2493</v>
      </c>
      <c r="C99" s="234">
        <v>67000431</v>
      </c>
      <c r="D99" s="235">
        <v>1666</v>
      </c>
      <c r="E99" s="238">
        <v>4.3950825726797871E-2</v>
      </c>
      <c r="F99" s="234">
        <v>43432620</v>
      </c>
      <c r="G99" s="238">
        <v>6.4652749761389683E-3</v>
      </c>
      <c r="H99" s="215">
        <v>0.66827115924588854</v>
      </c>
      <c r="I99" s="66"/>
      <c r="J99" s="66"/>
      <c r="K99" s="66"/>
      <c r="L99" s="66"/>
      <c r="M99" s="66"/>
      <c r="N99" s="66"/>
      <c r="O99" s="66"/>
      <c r="P99" s="66"/>
      <c r="Q99" s="66"/>
      <c r="R99" s="66"/>
      <c r="S99" s="66"/>
      <c r="T99" s="66"/>
      <c r="U99" s="66"/>
      <c r="V99" s="66"/>
      <c r="W99" s="66"/>
      <c r="X99" s="66"/>
      <c r="Y99" s="66"/>
      <c r="Z99" s="66"/>
      <c r="AA99" s="66"/>
      <c r="AB99" s="66"/>
      <c r="AC99" s="66"/>
      <c r="AD99" s="66"/>
    </row>
    <row r="100" spans="1:31" x14ac:dyDescent="0.25">
      <c r="A100" t="s">
        <v>121</v>
      </c>
      <c r="B100" s="235">
        <v>65661</v>
      </c>
      <c r="C100" s="225">
        <v>16246252432</v>
      </c>
      <c r="D100" s="235">
        <v>37906</v>
      </c>
      <c r="E100" s="238">
        <v>1</v>
      </c>
      <c r="F100" s="225">
        <v>6717830279.5</v>
      </c>
      <c r="G100" s="238">
        <v>1</v>
      </c>
      <c r="H100" s="215">
        <v>0.57729854860571728</v>
      </c>
      <c r="I100" s="66"/>
      <c r="J100" s="66"/>
      <c r="K100" s="66"/>
      <c r="L100" s="66"/>
      <c r="M100" s="66"/>
      <c r="N100" s="66"/>
      <c r="O100" s="66"/>
      <c r="P100" s="66"/>
      <c r="Q100" s="66"/>
      <c r="R100" s="66"/>
      <c r="S100" s="66"/>
      <c r="T100" s="66"/>
      <c r="U100" s="66"/>
      <c r="V100" s="66"/>
      <c r="W100" s="66"/>
      <c r="X100" s="66"/>
      <c r="Y100" s="66"/>
      <c r="Z100" s="66"/>
      <c r="AA100" s="66"/>
      <c r="AB100" s="66"/>
      <c r="AC100" s="66"/>
      <c r="AD100" s="66"/>
    </row>
    <row r="101" spans="1:31" x14ac:dyDescent="0.25">
      <c r="A101" s="66"/>
      <c r="B101" s="227"/>
      <c r="C101" s="228"/>
      <c r="D101" s="93"/>
      <c r="E101" s="229"/>
      <c r="F101" s="91"/>
      <c r="G101" s="229"/>
      <c r="H101" s="177"/>
      <c r="I101" s="66"/>
      <c r="J101" s="66"/>
      <c r="K101" s="66"/>
      <c r="L101" s="66"/>
      <c r="M101" s="66"/>
      <c r="N101" s="66"/>
      <c r="O101" s="66"/>
      <c r="P101" s="66"/>
      <c r="Q101" s="66"/>
      <c r="R101" s="66"/>
      <c r="S101" s="66"/>
      <c r="T101" s="66"/>
      <c r="U101" s="66"/>
      <c r="V101" s="66"/>
      <c r="W101" s="66"/>
      <c r="X101" s="66"/>
      <c r="Y101" s="66"/>
      <c r="Z101" s="66"/>
      <c r="AA101" s="66"/>
      <c r="AB101" s="66"/>
      <c r="AC101" s="66"/>
      <c r="AD101" s="66"/>
    </row>
    <row r="102" spans="1:31" s="22" customFormat="1" ht="12" x14ac:dyDescent="0.25">
      <c r="A102" s="22" t="s">
        <v>351</v>
      </c>
    </row>
    <row r="103" spans="1:31" s="22" customFormat="1" ht="12" x14ac:dyDescent="0.25">
      <c r="A103" s="22" t="s">
        <v>293</v>
      </c>
    </row>
    <row r="104" spans="1:3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row>
    <row r="105" spans="1:31" s="23" customFormat="1" ht="5.0999999999999996" customHeight="1" x14ac:dyDescent="0.2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row>
    <row r="106" spans="1:3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row>
    <row r="107" spans="1:31" s="25" customFormat="1" ht="27.75" x14ac:dyDescent="0.45">
      <c r="A107" s="77" t="s">
        <v>352</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row>
    <row r="108" spans="1:31"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row>
    <row r="109" spans="1:31" s="20" customFormat="1" ht="18.75" x14ac:dyDescent="0.3">
      <c r="A109" s="62" t="s">
        <v>353</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1" x14ac:dyDescent="0.25">
      <c r="A110" s="66" t="s">
        <v>109</v>
      </c>
      <c r="B110" s="66" t="s">
        <v>240</v>
      </c>
      <c r="C110" s="66" t="s">
        <v>195</v>
      </c>
      <c r="D110" s="66" t="s">
        <v>196</v>
      </c>
      <c r="E110" s="66" t="s">
        <v>197</v>
      </c>
      <c r="F110" s="66" t="s">
        <v>198</v>
      </c>
      <c r="G110" s="66" t="s">
        <v>199</v>
      </c>
      <c r="H110" s="66" t="s">
        <v>200</v>
      </c>
      <c r="I110" s="66" t="s">
        <v>201</v>
      </c>
      <c r="J110" s="66" t="s">
        <v>202</v>
      </c>
      <c r="K110" s="66" t="s">
        <v>203</v>
      </c>
      <c r="L110" s="66" t="s">
        <v>204</v>
      </c>
      <c r="M110" s="66" t="s">
        <v>205</v>
      </c>
      <c r="N110" s="66" t="s">
        <v>143</v>
      </c>
      <c r="O110" s="66" t="s">
        <v>144</v>
      </c>
      <c r="P110" s="66" t="s">
        <v>145</v>
      </c>
      <c r="Q110" s="66" t="s">
        <v>146</v>
      </c>
      <c r="R110" s="66" t="s">
        <v>147</v>
      </c>
      <c r="S110" s="66" t="s">
        <v>354</v>
      </c>
      <c r="T110" s="66" t="s">
        <v>149</v>
      </c>
      <c r="U110" s="66" t="s">
        <v>150</v>
      </c>
      <c r="V110" s="66" t="s">
        <v>151</v>
      </c>
      <c r="W110" s="66" t="s">
        <v>152</v>
      </c>
      <c r="X110" s="66" t="s">
        <v>153</v>
      </c>
      <c r="Y110" s="66" t="s">
        <v>154</v>
      </c>
      <c r="Z110" s="66" t="s">
        <v>155</v>
      </c>
      <c r="AA110" s="66" t="s">
        <v>156</v>
      </c>
      <c r="AB110" s="66" t="s">
        <v>157</v>
      </c>
      <c r="AC110" s="66" t="s">
        <v>158</v>
      </c>
      <c r="AD110" s="66" t="s">
        <v>355</v>
      </c>
      <c r="AE110" s="66" t="s">
        <v>356</v>
      </c>
    </row>
    <row r="111" spans="1:31" x14ac:dyDescent="0.25">
      <c r="A111" s="66" t="s">
        <v>118</v>
      </c>
      <c r="B111" s="66" t="s">
        <v>357</v>
      </c>
      <c r="C111" s="91">
        <v>0</v>
      </c>
      <c r="D111" s="91">
        <v>99631786</v>
      </c>
      <c r="E111" s="91">
        <v>228101340</v>
      </c>
      <c r="F111" s="91">
        <v>151485207</v>
      </c>
      <c r="G111" s="91">
        <v>143400460</v>
      </c>
      <c r="H111" s="91">
        <v>69293120</v>
      </c>
      <c r="I111" s="91">
        <v>111687748</v>
      </c>
      <c r="J111" s="91">
        <v>96870861</v>
      </c>
      <c r="K111" s="91">
        <v>109376393</v>
      </c>
      <c r="L111" s="91">
        <v>141109947</v>
      </c>
      <c r="M111" s="91">
        <v>165432182</v>
      </c>
      <c r="N111" s="91">
        <v>110793874</v>
      </c>
      <c r="O111" s="91">
        <v>91994508</v>
      </c>
      <c r="P111" s="91">
        <v>102003898</v>
      </c>
      <c r="Q111" s="91">
        <v>75987725</v>
      </c>
      <c r="R111" s="91">
        <v>89904615</v>
      </c>
      <c r="S111" s="91">
        <v>123818900</v>
      </c>
      <c r="T111" s="91">
        <v>158386101</v>
      </c>
      <c r="U111" s="91">
        <v>194944370</v>
      </c>
      <c r="V111" s="91">
        <v>189204500</v>
      </c>
      <c r="W111" s="91">
        <v>189100200</v>
      </c>
      <c r="X111" s="91">
        <v>114942900</v>
      </c>
      <c r="Y111" s="91">
        <v>153266700</v>
      </c>
      <c r="Z111" s="91">
        <v>87634900</v>
      </c>
      <c r="AA111" s="91">
        <v>61665064</v>
      </c>
      <c r="AB111" s="91">
        <v>67765000</v>
      </c>
      <c r="AC111" s="91">
        <v>21948085</v>
      </c>
      <c r="AD111" s="328">
        <f t="shared" ref="AD111:AD120" si="0">SUM(C111:AC111)</f>
        <v>3149750384</v>
      </c>
      <c r="AE111" s="66"/>
    </row>
    <row r="112" spans="1:31" x14ac:dyDescent="0.25">
      <c r="A112" s="66" t="s">
        <v>119</v>
      </c>
      <c r="B112" s="66" t="s">
        <v>357</v>
      </c>
      <c r="C112" s="91">
        <v>13295054</v>
      </c>
      <c r="D112" s="91">
        <v>23081077</v>
      </c>
      <c r="E112" s="91">
        <v>72803879</v>
      </c>
      <c r="F112" s="91">
        <v>43232606</v>
      </c>
      <c r="G112" s="91">
        <v>70729112</v>
      </c>
      <c r="H112" s="91">
        <v>37686066</v>
      </c>
      <c r="I112" s="91">
        <v>57400829</v>
      </c>
      <c r="J112" s="91">
        <v>81897993</v>
      </c>
      <c r="K112" s="91">
        <v>78904156</v>
      </c>
      <c r="L112" s="91">
        <v>72778556</v>
      </c>
      <c r="M112" s="91">
        <v>57032644</v>
      </c>
      <c r="N112" s="91">
        <v>45212052</v>
      </c>
      <c r="O112" s="91">
        <v>59967084</v>
      </c>
      <c r="P112" s="91">
        <v>73796451</v>
      </c>
      <c r="Q112" s="91">
        <v>68105006</v>
      </c>
      <c r="R112" s="91">
        <v>52031208</v>
      </c>
      <c r="S112" s="91">
        <v>69640700</v>
      </c>
      <c r="T112" s="91">
        <v>90474200</v>
      </c>
      <c r="U112" s="91">
        <v>89706902</v>
      </c>
      <c r="V112" s="91">
        <v>87223200</v>
      </c>
      <c r="W112" s="91">
        <v>97458800</v>
      </c>
      <c r="X112" s="91">
        <v>112254400</v>
      </c>
      <c r="Y112" s="91">
        <v>83696736</v>
      </c>
      <c r="Z112" s="91">
        <v>48664412</v>
      </c>
      <c r="AA112" s="91">
        <v>34644268</v>
      </c>
      <c r="AB112" s="91">
        <v>47400650</v>
      </c>
      <c r="AC112" s="91">
        <v>16294000</v>
      </c>
      <c r="AD112" s="328">
        <f t="shared" si="0"/>
        <v>1685412041</v>
      </c>
      <c r="AE112" s="66"/>
    </row>
    <row r="113" spans="1:31" x14ac:dyDescent="0.25">
      <c r="A113" s="66" t="s">
        <v>120</v>
      </c>
      <c r="B113" s="66" t="s">
        <v>357</v>
      </c>
      <c r="C113" s="91">
        <v>658000</v>
      </c>
      <c r="D113" s="91">
        <v>39100089</v>
      </c>
      <c r="E113" s="91">
        <v>98583924</v>
      </c>
      <c r="F113" s="91">
        <v>65884137</v>
      </c>
      <c r="G113" s="91">
        <v>81676386</v>
      </c>
      <c r="H113" s="91">
        <v>76867667</v>
      </c>
      <c r="I113" s="91">
        <v>112636745</v>
      </c>
      <c r="J113" s="91">
        <v>82545745</v>
      </c>
      <c r="K113" s="91">
        <v>69061062</v>
      </c>
      <c r="L113" s="91">
        <v>58585582</v>
      </c>
      <c r="M113" s="91">
        <v>57688292</v>
      </c>
      <c r="N113" s="91">
        <v>77234229</v>
      </c>
      <c r="O113" s="91">
        <v>87572272</v>
      </c>
      <c r="P113" s="91">
        <v>81471938</v>
      </c>
      <c r="Q113" s="91">
        <v>68910117</v>
      </c>
      <c r="R113" s="91">
        <v>63554782</v>
      </c>
      <c r="S113" s="91">
        <v>66416501.5</v>
      </c>
      <c r="T113" s="91">
        <v>71436102</v>
      </c>
      <c r="U113" s="91">
        <v>95215400</v>
      </c>
      <c r="V113" s="91">
        <v>106606183</v>
      </c>
      <c r="W113" s="91">
        <v>78503300</v>
      </c>
      <c r="X113" s="91">
        <v>81435672</v>
      </c>
      <c r="Y113" s="91">
        <v>106868150</v>
      </c>
      <c r="Z113" s="91">
        <v>73810995</v>
      </c>
      <c r="AA113" s="91">
        <v>28451084</v>
      </c>
      <c r="AB113" s="91">
        <v>42523400</v>
      </c>
      <c r="AC113" s="91">
        <v>9370100</v>
      </c>
      <c r="AD113" s="328">
        <f t="shared" si="0"/>
        <v>1882667854.5</v>
      </c>
      <c r="AE113" s="66"/>
    </row>
    <row r="114" spans="1:31" x14ac:dyDescent="0.25">
      <c r="A114" s="66" t="s">
        <v>358</v>
      </c>
      <c r="B114" s="66"/>
      <c r="C114" s="91">
        <v>13953054</v>
      </c>
      <c r="D114" s="91">
        <v>161812952</v>
      </c>
      <c r="E114" s="91">
        <v>399489143</v>
      </c>
      <c r="F114" s="91">
        <v>260601950</v>
      </c>
      <c r="G114" s="91">
        <v>295805958</v>
      </c>
      <c r="H114" s="91">
        <v>183846853</v>
      </c>
      <c r="I114" s="91">
        <v>281725322</v>
      </c>
      <c r="J114" s="91">
        <v>261314599</v>
      </c>
      <c r="K114" s="91">
        <v>257341611</v>
      </c>
      <c r="L114" s="91">
        <v>272474085</v>
      </c>
      <c r="M114" s="91">
        <v>280153118</v>
      </c>
      <c r="N114" s="91">
        <v>233240155</v>
      </c>
      <c r="O114" s="91">
        <v>239533864</v>
      </c>
      <c r="P114" s="91">
        <v>257272287</v>
      </c>
      <c r="Q114" s="91">
        <v>213002848</v>
      </c>
      <c r="R114" s="91">
        <v>205490605</v>
      </c>
      <c r="S114" s="91">
        <v>259876101.5</v>
      </c>
      <c r="T114" s="91">
        <v>320296403</v>
      </c>
      <c r="U114" s="91">
        <v>379866672</v>
      </c>
      <c r="V114" s="91">
        <v>383033883</v>
      </c>
      <c r="W114" s="91">
        <v>365062300</v>
      </c>
      <c r="X114" s="91">
        <v>308632972</v>
      </c>
      <c r="Y114" s="91">
        <v>343831586</v>
      </c>
      <c r="Z114" s="91">
        <v>210110307</v>
      </c>
      <c r="AA114" s="91">
        <v>124760416</v>
      </c>
      <c r="AB114" s="91">
        <v>157689050</v>
      </c>
      <c r="AC114" s="91">
        <v>47612185</v>
      </c>
      <c r="AD114" s="328">
        <f t="shared" si="0"/>
        <v>6717830279.5</v>
      </c>
      <c r="AE114" s="66"/>
    </row>
    <row r="115" spans="1:31"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328"/>
      <c r="AE115" s="66"/>
    </row>
    <row r="116" spans="1:31" s="230" customFormat="1" x14ac:dyDescent="0.25">
      <c r="A116" s="213"/>
      <c r="B116" s="66" t="s">
        <v>359</v>
      </c>
      <c r="C116" s="239">
        <v>57.600677587197978</v>
      </c>
      <c r="D116" s="239">
        <v>59.313934810374263</v>
      </c>
      <c r="E116" s="239">
        <v>61.421521834040902</v>
      </c>
      <c r="F116" s="239">
        <v>61.218910597673265</v>
      </c>
      <c r="G116" s="239">
        <v>62.226543797059797</v>
      </c>
      <c r="H116" s="239">
        <v>62.504066681826075</v>
      </c>
      <c r="I116" s="239">
        <v>63.643648215917665</v>
      </c>
      <c r="J116" s="239">
        <v>64.574012338830684</v>
      </c>
      <c r="K116" s="239">
        <v>66.014810732533903</v>
      </c>
      <c r="L116" s="239">
        <v>67.433034574415984</v>
      </c>
      <c r="M116" s="239">
        <v>69.359144117595676</v>
      </c>
      <c r="N116" s="239">
        <v>71.189043080817967</v>
      </c>
      <c r="O116" s="239">
        <v>73.210122639386142</v>
      </c>
      <c r="P116" s="239">
        <v>75.273733218632358</v>
      </c>
      <c r="Q116" s="239">
        <v>77.313281128492491</v>
      </c>
      <c r="R116" s="239">
        <v>78.548989928318775</v>
      </c>
      <c r="S116" s="239">
        <v>79.987474901271426</v>
      </c>
      <c r="T116" s="239">
        <v>81.200220127870566</v>
      </c>
      <c r="U116" s="239">
        <v>82.860425834693899</v>
      </c>
      <c r="V116" s="239">
        <v>84.354934044972438</v>
      </c>
      <c r="W116" s="239">
        <v>85.518093815122427</v>
      </c>
      <c r="X116" s="239">
        <v>86.215906985709012</v>
      </c>
      <c r="Y116" s="239">
        <v>88.349606738951891</v>
      </c>
      <c r="Z116" s="239">
        <v>89.90525590556561</v>
      </c>
      <c r="AA116" s="239">
        <v>91.994907496892793</v>
      </c>
      <c r="AB116" s="239">
        <v>94.067946662034785</v>
      </c>
      <c r="AC116" s="239">
        <v>100</v>
      </c>
      <c r="AD116" s="329"/>
      <c r="AE116" s="240"/>
    </row>
    <row r="117" spans="1:31" x14ac:dyDescent="0.25">
      <c r="A117" s="66" t="s">
        <v>118</v>
      </c>
      <c r="B117" s="66" t="s">
        <v>360</v>
      </c>
      <c r="C117" s="91">
        <f>SUM(C111/C116*100)</f>
        <v>0</v>
      </c>
      <c r="D117" s="91">
        <f t="shared" ref="D117:AB117" si="1">SUM(D111/D116*100)</f>
        <v>167973657.99204063</v>
      </c>
      <c r="E117" s="91">
        <f t="shared" si="1"/>
        <v>371370381.5680812</v>
      </c>
      <c r="F117" s="91">
        <f t="shared" si="1"/>
        <v>247448387.30560076</v>
      </c>
      <c r="G117" s="91">
        <f t="shared" si="1"/>
        <v>230449019.42115524</v>
      </c>
      <c r="H117" s="91">
        <f t="shared" si="1"/>
        <v>110861778.56671834</v>
      </c>
      <c r="I117" s="91">
        <f t="shared" si="1"/>
        <v>175489229.68885717</v>
      </c>
      <c r="J117" s="91">
        <f t="shared" si="1"/>
        <v>150015242.18706176</v>
      </c>
      <c r="K117" s="91">
        <f t="shared" si="1"/>
        <v>165684627.11064976</v>
      </c>
      <c r="L117" s="91">
        <f t="shared" si="1"/>
        <v>209259375.45384759</v>
      </c>
      <c r="M117" s="91">
        <f t="shared" si="1"/>
        <v>238515316.33596328</v>
      </c>
      <c r="N117" s="91">
        <f t="shared" si="1"/>
        <v>155633323.90101144</v>
      </c>
      <c r="O117" s="91">
        <f t="shared" si="1"/>
        <v>125658180.43105979</v>
      </c>
      <c r="P117" s="91">
        <f t="shared" si="1"/>
        <v>135510613.91326237</v>
      </c>
      <c r="Q117" s="91">
        <f t="shared" si="1"/>
        <v>98285474.230113909</v>
      </c>
      <c r="R117" s="91">
        <f t="shared" si="1"/>
        <v>114456742.32354102</v>
      </c>
      <c r="S117" s="91">
        <f t="shared" si="1"/>
        <v>154797860.73110786</v>
      </c>
      <c r="T117" s="91">
        <f t="shared" si="1"/>
        <v>195056245.84586158</v>
      </c>
      <c r="U117" s="91">
        <f t="shared" si="1"/>
        <v>235268366.09422326</v>
      </c>
      <c r="V117" s="91">
        <f t="shared" si="1"/>
        <v>224295712.09092373</v>
      </c>
      <c r="W117" s="91">
        <f t="shared" si="1"/>
        <v>221123029.71673676</v>
      </c>
      <c r="X117" s="91">
        <f t="shared" si="1"/>
        <v>133319829.27356169</v>
      </c>
      <c r="Y117" s="91">
        <f t="shared" si="1"/>
        <v>173477512.41594064</v>
      </c>
      <c r="Z117" s="91">
        <f t="shared" si="1"/>
        <v>97474723.938330874</v>
      </c>
      <c r="AA117" s="91">
        <f t="shared" si="1"/>
        <v>67030953.862400249</v>
      </c>
      <c r="AB117" s="91">
        <f t="shared" si="1"/>
        <v>72038353.556780159</v>
      </c>
      <c r="AC117" s="91">
        <f t="shared" ref="AC117" si="2">SUM(AC111/AC116*100)</f>
        <v>21948085</v>
      </c>
      <c r="AD117" s="328">
        <f t="shared" si="0"/>
        <v>4292442022.9548306</v>
      </c>
      <c r="AE117" s="66"/>
    </row>
    <row r="118" spans="1:31" x14ac:dyDescent="0.25">
      <c r="A118" s="66" t="s">
        <v>119</v>
      </c>
      <c r="B118" s="66" t="s">
        <v>360</v>
      </c>
      <c r="C118" s="91">
        <f>SUM(C112/C116*100)</f>
        <v>23081419.450098429</v>
      </c>
      <c r="D118" s="91">
        <f t="shared" ref="D118:AB118" si="3">SUM(D112/D116*100)</f>
        <v>38913413.97900822</v>
      </c>
      <c r="E118" s="91">
        <f t="shared" si="3"/>
        <v>118531545.33799063</v>
      </c>
      <c r="F118" s="91">
        <f t="shared" si="3"/>
        <v>70619691.820591018</v>
      </c>
      <c r="G118" s="91">
        <f t="shared" si="3"/>
        <v>113663892.7443403</v>
      </c>
      <c r="H118" s="91">
        <f t="shared" si="3"/>
        <v>60293782.469929673</v>
      </c>
      <c r="I118" s="91">
        <f t="shared" si="3"/>
        <v>90190978.375818029</v>
      </c>
      <c r="J118" s="91">
        <f t="shared" si="3"/>
        <v>126828100.08810894</v>
      </c>
      <c r="K118" s="91">
        <f t="shared" si="3"/>
        <v>119524929.51875401</v>
      </c>
      <c r="L118" s="91">
        <f t="shared" si="3"/>
        <v>107927155.37617537</v>
      </c>
      <c r="M118" s="91">
        <f t="shared" si="3"/>
        <v>82228010.05632858</v>
      </c>
      <c r="N118" s="91">
        <f t="shared" si="3"/>
        <v>63509846.520443648</v>
      </c>
      <c r="O118" s="91">
        <f t="shared" si="3"/>
        <v>81910918.651758209</v>
      </c>
      <c r="P118" s="91">
        <f t="shared" si="3"/>
        <v>98037453.231738091</v>
      </c>
      <c r="Q118" s="91">
        <f t="shared" si="3"/>
        <v>88089659.377942324</v>
      </c>
      <c r="R118" s="91">
        <f t="shared" si="3"/>
        <v>66240454.584434465</v>
      </c>
      <c r="S118" s="91">
        <f t="shared" si="3"/>
        <v>87064506.144190133</v>
      </c>
      <c r="T118" s="91">
        <f t="shared" si="3"/>
        <v>111421126.51606753</v>
      </c>
      <c r="U118" s="91">
        <f t="shared" si="3"/>
        <v>108262661.0910313</v>
      </c>
      <c r="V118" s="91">
        <f t="shared" si="3"/>
        <v>103400234.95661604</v>
      </c>
      <c r="W118" s="91">
        <f t="shared" si="3"/>
        <v>113962783.37388064</v>
      </c>
      <c r="X118" s="91">
        <f t="shared" si="3"/>
        <v>130201495.20506358</v>
      </c>
      <c r="Y118" s="91">
        <f t="shared" si="3"/>
        <v>94733569.383393168</v>
      </c>
      <c r="Z118" s="91">
        <f t="shared" si="3"/>
        <v>54128550.672405586</v>
      </c>
      <c r="AA118" s="91">
        <f t="shared" si="3"/>
        <v>37658897.587532379</v>
      </c>
      <c r="AB118" s="91">
        <f t="shared" si="3"/>
        <v>50389799.801094837</v>
      </c>
      <c r="AC118" s="91">
        <f t="shared" ref="AC118" si="4">SUM(AC112/AC116*100)</f>
        <v>16294000</v>
      </c>
      <c r="AD118" s="328">
        <f t="shared" si="0"/>
        <v>2257108876.3147359</v>
      </c>
      <c r="AE118" s="66"/>
    </row>
    <row r="119" spans="1:31" x14ac:dyDescent="0.25">
      <c r="A119" s="66" t="s">
        <v>120</v>
      </c>
      <c r="B119" s="66" t="s">
        <v>360</v>
      </c>
      <c r="C119" s="91">
        <f>SUM(C113/C116*100)</f>
        <v>1142347.6729139097</v>
      </c>
      <c r="D119" s="91">
        <f t="shared" ref="D119:AB119" si="5">SUM(D113/D116*100)</f>
        <v>65920578.570621528</v>
      </c>
      <c r="E119" s="91">
        <f t="shared" si="5"/>
        <v>160503877.23438501</v>
      </c>
      <c r="F119" s="91">
        <f t="shared" si="5"/>
        <v>107620564.22889704</v>
      </c>
      <c r="G119" s="91">
        <f t="shared" si="5"/>
        <v>131256504.08348599</v>
      </c>
      <c r="H119" s="91">
        <f t="shared" si="5"/>
        <v>122980265.25424519</v>
      </c>
      <c r="I119" s="91">
        <f t="shared" si="5"/>
        <v>176980339.99853086</v>
      </c>
      <c r="J119" s="91">
        <f t="shared" si="5"/>
        <v>127831215.70155595</v>
      </c>
      <c r="K119" s="91">
        <f t="shared" si="5"/>
        <v>104614496.70712276</v>
      </c>
      <c r="L119" s="91">
        <f t="shared" si="5"/>
        <v>86879646.407351956</v>
      </c>
      <c r="M119" s="91">
        <f t="shared" si="5"/>
        <v>83173304.304608762</v>
      </c>
      <c r="N119" s="91">
        <f t="shared" si="5"/>
        <v>108491736.44927236</v>
      </c>
      <c r="O119" s="91">
        <f t="shared" si="5"/>
        <v>119617709.74125811</v>
      </c>
      <c r="P119" s="91">
        <f t="shared" si="5"/>
        <v>108234219.98131138</v>
      </c>
      <c r="Q119" s="91">
        <f t="shared" si="5"/>
        <v>89131021.208986506</v>
      </c>
      <c r="R119" s="91">
        <f t="shared" si="5"/>
        <v>80911011.151127473</v>
      </c>
      <c r="S119" s="91">
        <f t="shared" si="5"/>
        <v>83033626.929688573</v>
      </c>
      <c r="T119" s="91">
        <f t="shared" si="5"/>
        <v>87975256.578745157</v>
      </c>
      <c r="U119" s="91">
        <f t="shared" si="5"/>
        <v>114910584.92742267</v>
      </c>
      <c r="V119" s="91">
        <f t="shared" si="5"/>
        <v>126378123.82517503</v>
      </c>
      <c r="W119" s="91">
        <f t="shared" si="5"/>
        <v>91797298.674257889</v>
      </c>
      <c r="X119" s="91">
        <f t="shared" si="5"/>
        <v>94455506.932727188</v>
      </c>
      <c r="Y119" s="91">
        <f t="shared" si="5"/>
        <v>120960527.09749481</v>
      </c>
      <c r="Z119" s="91">
        <f t="shared" si="5"/>
        <v>82098642.906405106</v>
      </c>
      <c r="AA119" s="91">
        <f t="shared" si="5"/>
        <v>30926803.204798006</v>
      </c>
      <c r="AB119" s="91">
        <f t="shared" si="5"/>
        <v>45204983.747308873</v>
      </c>
      <c r="AC119" s="91">
        <f t="shared" ref="AC119" si="6">SUM(AC113/AC116*100)</f>
        <v>9370100</v>
      </c>
      <c r="AD119" s="328">
        <f t="shared" si="0"/>
        <v>2562400293.5196981</v>
      </c>
      <c r="AE119" s="66"/>
    </row>
    <row r="120" spans="1:31" x14ac:dyDescent="0.25">
      <c r="A120" s="66" t="s">
        <v>361</v>
      </c>
      <c r="B120" s="66"/>
      <c r="C120" s="91">
        <f>SUM(C117:C119)</f>
        <v>24223767.123012338</v>
      </c>
      <c r="D120" s="91">
        <f t="shared" ref="D120:AC120" si="7">SUM(D117:D119)</f>
        <v>272807650.54167038</v>
      </c>
      <c r="E120" s="91">
        <f t="shared" si="7"/>
        <v>650405804.14045691</v>
      </c>
      <c r="F120" s="91">
        <f t="shared" si="7"/>
        <v>425688643.35508883</v>
      </c>
      <c r="G120" s="91">
        <f t="shared" si="7"/>
        <v>475369416.24898148</v>
      </c>
      <c r="H120" s="91">
        <f t="shared" si="7"/>
        <v>294135826.2908932</v>
      </c>
      <c r="I120" s="91">
        <f t="shared" si="7"/>
        <v>442660548.06320608</v>
      </c>
      <c r="J120" s="91">
        <f t="shared" si="7"/>
        <v>404674557.97672665</v>
      </c>
      <c r="K120" s="91">
        <f t="shared" si="7"/>
        <v>389824053.33652651</v>
      </c>
      <c r="L120" s="91">
        <f t="shared" si="7"/>
        <v>404066177.2373749</v>
      </c>
      <c r="M120" s="91">
        <f t="shared" si="7"/>
        <v>403916630.69690061</v>
      </c>
      <c r="N120" s="91">
        <f t="shared" si="7"/>
        <v>327634906.87072742</v>
      </c>
      <c r="O120" s="91">
        <f t="shared" si="7"/>
        <v>327186808.82407612</v>
      </c>
      <c r="P120" s="91">
        <f t="shared" si="7"/>
        <v>341782287.12631184</v>
      </c>
      <c r="Q120" s="91">
        <f t="shared" si="7"/>
        <v>275506154.81704277</v>
      </c>
      <c r="R120" s="91">
        <f t="shared" si="7"/>
        <v>261608208.05910295</v>
      </c>
      <c r="S120" s="91">
        <f t="shared" si="7"/>
        <v>324895993.8049866</v>
      </c>
      <c r="T120" s="91">
        <f t="shared" si="7"/>
        <v>394452628.9406743</v>
      </c>
      <c r="U120" s="91">
        <f t="shared" si="7"/>
        <v>458441612.11267722</v>
      </c>
      <c r="V120" s="91">
        <f t="shared" si="7"/>
        <v>454074070.87271482</v>
      </c>
      <c r="W120" s="91">
        <f t="shared" si="7"/>
        <v>426883111.76487529</v>
      </c>
      <c r="X120" s="91">
        <f t="shared" si="7"/>
        <v>357976831.41135246</v>
      </c>
      <c r="Y120" s="91">
        <f t="shared" si="7"/>
        <v>389171608.89682865</v>
      </c>
      <c r="Z120" s="91">
        <f t="shared" si="7"/>
        <v>233701917.51714158</v>
      </c>
      <c r="AA120" s="91">
        <f t="shared" si="7"/>
        <v>135616654.65473065</v>
      </c>
      <c r="AB120" s="91">
        <f t="shared" si="7"/>
        <v>167633137.10518387</v>
      </c>
      <c r="AC120" s="91">
        <f t="shared" si="7"/>
        <v>47612185</v>
      </c>
      <c r="AD120" s="328">
        <f t="shared" si="0"/>
        <v>9111951192.7892647</v>
      </c>
      <c r="AE120" s="66"/>
    </row>
    <row r="121" spans="1:31"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row>
    <row r="122" spans="1:31"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row>
    <row r="123" spans="1:31" s="1" customFormat="1" ht="45" x14ac:dyDescent="0.25">
      <c r="A123" s="78" t="s">
        <v>109</v>
      </c>
      <c r="B123" s="78" t="s">
        <v>110</v>
      </c>
      <c r="C123" s="78" t="s">
        <v>111</v>
      </c>
      <c r="D123" s="78" t="s">
        <v>310</v>
      </c>
      <c r="E123" s="244" t="s">
        <v>311</v>
      </c>
      <c r="F123" s="78" t="s">
        <v>114</v>
      </c>
      <c r="G123" s="244" t="s">
        <v>115</v>
      </c>
      <c r="H123" s="78" t="s">
        <v>116</v>
      </c>
      <c r="I123" s="244" t="s">
        <v>117</v>
      </c>
      <c r="J123" s="78"/>
      <c r="K123" s="245"/>
      <c r="L123" s="95"/>
      <c r="M123" s="96"/>
      <c r="N123" s="78"/>
      <c r="O123" s="78"/>
      <c r="P123" s="78"/>
      <c r="Q123" s="78"/>
      <c r="R123" s="78"/>
      <c r="S123" s="78"/>
      <c r="T123" s="78"/>
      <c r="U123" s="78"/>
      <c r="V123" s="78"/>
      <c r="W123" s="78"/>
      <c r="X123" s="78"/>
      <c r="Y123" s="78"/>
      <c r="Z123" s="78"/>
      <c r="AA123" s="78"/>
      <c r="AB123" s="78"/>
      <c r="AC123" s="78"/>
      <c r="AD123" s="78"/>
    </row>
    <row r="124" spans="1:31" x14ac:dyDescent="0.25">
      <c r="A124" s="66" t="s">
        <v>118</v>
      </c>
      <c r="B124" s="246">
        <v>25228</v>
      </c>
      <c r="C124" s="234">
        <v>7744477503</v>
      </c>
      <c r="D124" s="101">
        <v>14144</v>
      </c>
      <c r="E124" s="247">
        <v>0.37313354086424311</v>
      </c>
      <c r="F124" s="248">
        <v>3149750384</v>
      </c>
      <c r="G124" s="215">
        <v>0.46886423933806676</v>
      </c>
      <c r="H124" s="249">
        <v>131.41</v>
      </c>
      <c r="I124" s="247">
        <v>0.56000000000000005</v>
      </c>
      <c r="J124" s="66"/>
      <c r="K124" s="97"/>
      <c r="L124" s="94"/>
      <c r="M124" s="66"/>
      <c r="N124" s="66"/>
      <c r="O124" s="66"/>
      <c r="P124" s="66"/>
      <c r="Q124" s="66"/>
      <c r="R124" s="66"/>
      <c r="S124" s="66"/>
      <c r="T124" s="66"/>
      <c r="U124" s="66"/>
      <c r="V124" s="66"/>
      <c r="W124" s="66"/>
      <c r="X124" s="66"/>
      <c r="Y124" s="66"/>
      <c r="Z124" s="66"/>
      <c r="AA124" s="66"/>
      <c r="AB124" s="66"/>
      <c r="AC124" s="66"/>
      <c r="AD124" s="66"/>
    </row>
    <row r="125" spans="1:31" x14ac:dyDescent="0.25">
      <c r="A125" s="66" t="s">
        <v>119</v>
      </c>
      <c r="B125" s="250">
        <v>20936</v>
      </c>
      <c r="C125" s="234">
        <v>3926973887</v>
      </c>
      <c r="D125" s="93">
        <v>12365</v>
      </c>
      <c r="E125" s="247">
        <v>0.32620165672980533</v>
      </c>
      <c r="F125" s="251">
        <v>1685412041</v>
      </c>
      <c r="G125" s="215">
        <v>0.25088636819884697</v>
      </c>
      <c r="H125" s="249">
        <v>97.54</v>
      </c>
      <c r="I125" s="252">
        <v>0.59</v>
      </c>
      <c r="J125" s="66"/>
      <c r="K125" s="97"/>
      <c r="L125" s="94"/>
      <c r="M125" s="66"/>
      <c r="N125" s="66"/>
      <c r="O125" s="66"/>
      <c r="P125" s="66"/>
      <c r="Q125" s="66"/>
      <c r="R125" s="66"/>
      <c r="S125" s="66"/>
      <c r="T125" s="66"/>
      <c r="U125" s="66"/>
      <c r="V125" s="66"/>
      <c r="W125" s="66"/>
      <c r="X125" s="66"/>
      <c r="Y125" s="66"/>
      <c r="Z125" s="66"/>
      <c r="AA125" s="66"/>
      <c r="AB125" s="66"/>
      <c r="AC125" s="66"/>
      <c r="AD125" s="66"/>
    </row>
    <row r="126" spans="1:31" x14ac:dyDescent="0.25">
      <c r="A126" s="66" t="s">
        <v>120</v>
      </c>
      <c r="B126" s="253">
        <v>19497</v>
      </c>
      <c r="C126" s="234">
        <v>4574801043</v>
      </c>
      <c r="D126" s="254">
        <v>11398</v>
      </c>
      <c r="E126" s="247">
        <v>0.3006911834538068</v>
      </c>
      <c r="F126" s="251">
        <v>1882667854.5</v>
      </c>
      <c r="G126" s="215">
        <v>0.28024939246308628</v>
      </c>
      <c r="H126" s="249">
        <v>119.84</v>
      </c>
      <c r="I126" s="252">
        <v>0.58460275939888184</v>
      </c>
      <c r="J126" s="66"/>
      <c r="K126" s="97"/>
      <c r="L126" s="94"/>
      <c r="M126" s="66"/>
      <c r="N126" s="66"/>
      <c r="O126" s="66"/>
      <c r="P126" s="66"/>
      <c r="Q126" s="66"/>
      <c r="R126" s="66"/>
      <c r="S126" s="66"/>
      <c r="T126" s="66"/>
      <c r="U126" s="66"/>
      <c r="V126" s="66"/>
      <c r="W126" s="66"/>
      <c r="X126" s="66"/>
      <c r="Y126" s="66"/>
      <c r="Z126" s="66"/>
      <c r="AA126" s="66"/>
      <c r="AB126" s="66"/>
      <c r="AC126" s="66"/>
      <c r="AD126" s="66"/>
    </row>
    <row r="127" spans="1:31" x14ac:dyDescent="0.25">
      <c r="A127" s="66" t="s">
        <v>121</v>
      </c>
      <c r="B127" s="93">
        <v>65661</v>
      </c>
      <c r="C127" s="225">
        <v>16246252432</v>
      </c>
      <c r="D127" s="254">
        <v>37906</v>
      </c>
      <c r="E127" s="247">
        <v>1</v>
      </c>
      <c r="F127" s="255">
        <v>6717830279.5</v>
      </c>
      <c r="G127" s="215">
        <v>1</v>
      </c>
      <c r="H127" s="249">
        <v>117.98562572955396</v>
      </c>
      <c r="I127" s="215">
        <v>0.57999999999999996</v>
      </c>
      <c r="J127" s="94"/>
      <c r="K127" s="97"/>
      <c r="L127" s="94"/>
      <c r="M127" s="98"/>
      <c r="N127" s="66"/>
      <c r="O127" s="66"/>
      <c r="P127" s="66"/>
      <c r="Q127" s="66"/>
      <c r="R127" s="66"/>
      <c r="S127" s="66"/>
      <c r="T127" s="66"/>
      <c r="U127" s="66"/>
      <c r="V127" s="66"/>
      <c r="W127" s="66"/>
      <c r="X127" s="66"/>
      <c r="Y127" s="66"/>
      <c r="Z127" s="66"/>
      <c r="AA127" s="66"/>
      <c r="AB127" s="66"/>
      <c r="AC127" s="66"/>
      <c r="AD127" s="66"/>
    </row>
    <row r="128" spans="1:31" x14ac:dyDescent="0.25">
      <c r="A128" s="66"/>
      <c r="B128" s="66"/>
      <c r="C128" s="66"/>
      <c r="D128" s="66"/>
      <c r="E128" s="66"/>
      <c r="F128" s="66"/>
      <c r="G128" s="66"/>
      <c r="H128" s="66"/>
      <c r="I128" s="66"/>
      <c r="J128" s="66"/>
      <c r="K128" s="97"/>
      <c r="L128" s="94"/>
      <c r="M128" s="66"/>
      <c r="N128" s="66"/>
      <c r="O128" s="66"/>
      <c r="P128" s="66"/>
      <c r="Q128" s="66"/>
      <c r="R128" s="66"/>
      <c r="S128" s="66"/>
      <c r="T128" s="66"/>
      <c r="U128" s="66"/>
      <c r="V128" s="66"/>
      <c r="W128" s="66"/>
      <c r="X128" s="66"/>
      <c r="Y128" s="66"/>
      <c r="Z128" s="66"/>
      <c r="AA128" s="66"/>
      <c r="AB128" s="66"/>
      <c r="AC128" s="66"/>
      <c r="AD128" s="66"/>
    </row>
    <row r="129" spans="1:31" s="23" customFormat="1" ht="5.0999999999999996" customHeight="1" x14ac:dyDescent="0.25">
      <c r="A129" s="89"/>
      <c r="B129" s="89"/>
      <c r="C129" s="89"/>
      <c r="D129" s="89"/>
      <c r="E129" s="89"/>
      <c r="F129" s="89"/>
      <c r="G129" s="89"/>
      <c r="H129" s="89"/>
      <c r="I129" s="89"/>
      <c r="J129" s="89"/>
      <c r="K129" s="99"/>
      <c r="L129" s="100"/>
      <c r="M129" s="89"/>
      <c r="N129" s="89"/>
      <c r="O129" s="89"/>
      <c r="P129" s="89"/>
      <c r="Q129" s="89"/>
      <c r="R129" s="89"/>
      <c r="S129" s="89"/>
      <c r="T129" s="89"/>
      <c r="U129" s="89"/>
      <c r="V129" s="89"/>
      <c r="W129" s="89"/>
      <c r="X129" s="89"/>
      <c r="Y129" s="89"/>
      <c r="Z129" s="89"/>
      <c r="AA129" s="89"/>
      <c r="AB129" s="89"/>
      <c r="AC129" s="89"/>
      <c r="AD129" s="89"/>
    </row>
    <row r="130" spans="1:31" x14ac:dyDescent="0.25">
      <c r="A130" s="66"/>
      <c r="B130" s="66"/>
      <c r="C130" s="66"/>
      <c r="D130" s="66"/>
      <c r="E130" s="66"/>
      <c r="F130" s="66"/>
      <c r="G130" s="66"/>
      <c r="H130" s="66"/>
      <c r="I130" s="66"/>
      <c r="J130" s="66"/>
      <c r="K130" s="97"/>
      <c r="L130" s="94"/>
      <c r="M130" s="66"/>
      <c r="N130" s="66"/>
      <c r="O130" s="66"/>
      <c r="P130" s="66"/>
      <c r="Q130" s="66"/>
      <c r="R130" s="66"/>
      <c r="S130" s="66"/>
      <c r="T130" s="66"/>
      <c r="U130" s="66"/>
      <c r="V130" s="66"/>
      <c r="W130" s="66"/>
      <c r="X130" s="66"/>
      <c r="Y130" s="66"/>
      <c r="Z130" s="66"/>
      <c r="AA130" s="66"/>
      <c r="AB130" s="66"/>
      <c r="AC130" s="66"/>
      <c r="AD130" s="66"/>
    </row>
    <row r="131" spans="1:31" s="25" customFormat="1" ht="27.75" x14ac:dyDescent="0.45">
      <c r="A131" s="77" t="s">
        <v>118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row>
    <row r="132" spans="1:31" x14ac:dyDescent="0.25">
      <c r="A132" s="66"/>
      <c r="B132" s="66"/>
      <c r="C132" s="66"/>
      <c r="D132" s="66"/>
      <c r="E132" s="66"/>
      <c r="F132" s="66"/>
      <c r="G132" s="66"/>
      <c r="H132" s="251"/>
      <c r="I132" s="66"/>
      <c r="J132" s="66"/>
      <c r="K132" s="251"/>
      <c r="L132" s="66"/>
      <c r="M132" s="66"/>
      <c r="N132" s="66"/>
      <c r="O132" s="66"/>
      <c r="P132" s="66"/>
      <c r="Q132" s="66"/>
      <c r="R132" s="66"/>
      <c r="S132" s="66"/>
      <c r="T132" s="66"/>
      <c r="U132" s="66"/>
      <c r="V132" s="66"/>
      <c r="W132" s="66"/>
      <c r="X132" s="66"/>
      <c r="Y132" s="66"/>
      <c r="Z132" s="66"/>
      <c r="AA132" s="66"/>
      <c r="AB132" s="66"/>
      <c r="AC132" s="66"/>
      <c r="AD132" s="66"/>
    </row>
    <row r="133" spans="1:31" x14ac:dyDescent="0.25">
      <c r="A133" s="66"/>
      <c r="B133" s="66" t="s">
        <v>362</v>
      </c>
      <c r="C133" s="66" t="s">
        <v>284</v>
      </c>
      <c r="D133" s="66" t="s">
        <v>157</v>
      </c>
      <c r="E133" t="s">
        <v>158</v>
      </c>
      <c r="F133" s="66"/>
      <c r="G133" s="66"/>
      <c r="H133" s="93"/>
      <c r="I133" s="66"/>
      <c r="J133" s="66"/>
      <c r="K133" s="254"/>
      <c r="L133" s="66"/>
      <c r="M133" s="93"/>
      <c r="N133" s="98"/>
      <c r="O133" s="66"/>
      <c r="P133" s="66"/>
      <c r="Q133" s="66"/>
      <c r="R133" s="66"/>
      <c r="S133" s="66"/>
      <c r="T133" s="66"/>
      <c r="U133" s="66"/>
      <c r="V133" s="66"/>
      <c r="W133" s="66"/>
      <c r="X133" s="66"/>
      <c r="Y133" s="66"/>
      <c r="Z133" s="66"/>
      <c r="AA133" s="66"/>
      <c r="AB133" s="66"/>
      <c r="AC133" s="66"/>
      <c r="AD133" s="66"/>
      <c r="AE133" s="66"/>
    </row>
    <row r="134" spans="1:31" s="10" customFormat="1" ht="44.25" customHeight="1" x14ac:dyDescent="0.25">
      <c r="A134" s="90"/>
      <c r="B134" s="90" t="s">
        <v>363</v>
      </c>
      <c r="C134" s="248">
        <v>3149750384</v>
      </c>
      <c r="D134" s="248">
        <v>67765000</v>
      </c>
      <c r="E134" s="256">
        <v>21948085</v>
      </c>
      <c r="F134" s="90"/>
      <c r="G134" s="90"/>
      <c r="H134" s="257"/>
      <c r="I134" s="90"/>
      <c r="J134" s="90"/>
      <c r="K134" s="257"/>
      <c r="L134" s="90"/>
      <c r="M134" s="90"/>
      <c r="N134" s="90"/>
      <c r="O134" s="90"/>
      <c r="P134" s="90"/>
      <c r="Q134" s="90"/>
      <c r="R134" s="90"/>
      <c r="S134" s="90"/>
      <c r="T134" s="90"/>
      <c r="U134" s="90"/>
      <c r="V134" s="90"/>
      <c r="W134" s="90"/>
      <c r="X134" s="90"/>
      <c r="Y134" s="90"/>
      <c r="Z134" s="90"/>
      <c r="AA134" s="90"/>
      <c r="AB134" s="90"/>
      <c r="AC134" s="90"/>
      <c r="AD134" s="90"/>
      <c r="AE134" s="90"/>
    </row>
    <row r="135" spans="1:31" s="10" customFormat="1" ht="30" x14ac:dyDescent="0.25">
      <c r="A135" s="90"/>
      <c r="B135" s="90" t="s">
        <v>288</v>
      </c>
      <c r="C135" s="101">
        <v>14144</v>
      </c>
      <c r="D135" s="250">
        <v>321</v>
      </c>
      <c r="E135" s="258">
        <v>365</v>
      </c>
      <c r="F135" s="90"/>
      <c r="G135" s="90"/>
      <c r="H135" s="101"/>
      <c r="I135" s="90"/>
      <c r="J135" s="90"/>
      <c r="K135" s="252"/>
      <c r="L135" s="90"/>
      <c r="M135" s="90"/>
      <c r="N135" s="90"/>
      <c r="O135" s="90"/>
      <c r="P135" s="90"/>
      <c r="Q135" s="90"/>
      <c r="R135" s="90"/>
      <c r="S135" s="90"/>
      <c r="T135" s="90"/>
      <c r="U135" s="90"/>
      <c r="V135" s="90"/>
      <c r="W135" s="90"/>
      <c r="X135" s="90"/>
      <c r="Y135" s="90"/>
      <c r="Z135" s="90"/>
      <c r="AA135" s="90"/>
      <c r="AB135" s="90"/>
      <c r="AC135" s="90"/>
      <c r="AD135" s="90"/>
      <c r="AE135" s="90"/>
    </row>
    <row r="136" spans="1:31" s="10" customFormat="1" x14ac:dyDescent="0.25">
      <c r="A136" s="90"/>
      <c r="B136" s="90" t="s">
        <v>364</v>
      </c>
      <c r="C136" s="259">
        <v>132.52721163369773</v>
      </c>
      <c r="D136" s="259">
        <v>2.8512438769679749</v>
      </c>
      <c r="E136" s="260">
        <v>0.92347587939825349</v>
      </c>
      <c r="F136" s="261"/>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row>
    <row r="137" spans="1:31" s="10" customFormat="1" x14ac:dyDescent="0.25">
      <c r="A137" s="90"/>
      <c r="B137" s="90" t="s">
        <v>365</v>
      </c>
      <c r="C137" s="247">
        <v>0.56064690026954178</v>
      </c>
      <c r="D137" s="247">
        <v>0.50791139240506333</v>
      </c>
      <c r="E137" s="247">
        <v>0.84295612009237875</v>
      </c>
      <c r="F137" s="90"/>
      <c r="G137" s="90"/>
      <c r="H137" s="90"/>
      <c r="I137" s="90"/>
      <c r="J137" s="90"/>
      <c r="K137" s="253"/>
      <c r="L137" s="90"/>
      <c r="M137" s="90"/>
      <c r="N137" s="90"/>
      <c r="O137" s="90"/>
      <c r="P137" s="90"/>
      <c r="Q137" s="90"/>
      <c r="R137" s="90"/>
      <c r="S137" s="90"/>
      <c r="T137" s="90"/>
      <c r="U137" s="90"/>
      <c r="V137" s="90"/>
      <c r="W137" s="90"/>
      <c r="X137" s="90"/>
      <c r="Y137" s="90"/>
      <c r="Z137" s="90"/>
      <c r="AA137" s="90"/>
      <c r="AB137" s="90"/>
      <c r="AC137" s="90"/>
      <c r="AD137" s="90"/>
      <c r="AE137" s="90"/>
    </row>
    <row r="138" spans="1:31" x14ac:dyDescent="0.25">
      <c r="A138" s="66"/>
      <c r="B138" s="66" t="s">
        <v>293</v>
      </c>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row>
    <row r="139" spans="1:31" x14ac:dyDescent="0.25">
      <c r="A139" s="66"/>
      <c r="B139" s="66"/>
      <c r="C139" s="24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row>
    <row r="140" spans="1:31" x14ac:dyDescent="0.25">
      <c r="A140" s="262" t="s">
        <v>366</v>
      </c>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row>
    <row r="141" spans="1:31" s="20" customFormat="1" ht="18.75" x14ac:dyDescent="0.3">
      <c r="A141" s="216" t="s">
        <v>118</v>
      </c>
      <c r="B141" s="216" t="s">
        <v>297</v>
      </c>
      <c r="C141" s="216"/>
      <c r="D141" s="216"/>
      <c r="E141" s="216"/>
      <c r="F141" s="216"/>
      <c r="G141" s="216"/>
      <c r="H141" s="216"/>
      <c r="I141" s="216"/>
      <c r="J141" s="216"/>
      <c r="K141" s="216"/>
      <c r="L141" s="216"/>
      <c r="M141" s="216"/>
      <c r="N141" s="62"/>
      <c r="O141" s="62"/>
      <c r="P141" s="62"/>
      <c r="Q141" s="62"/>
      <c r="R141" s="62"/>
      <c r="S141" s="62"/>
      <c r="T141" s="62"/>
      <c r="U141" s="62"/>
      <c r="V141" s="62"/>
      <c r="W141" s="62"/>
      <c r="X141" s="62"/>
      <c r="Y141" s="62"/>
      <c r="Z141" s="62"/>
      <c r="AA141" s="62"/>
      <c r="AB141" s="62"/>
      <c r="AC141" s="62"/>
      <c r="AD141" s="62"/>
    </row>
    <row r="142" spans="1:31"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row>
    <row r="143" spans="1:31" s="1" customFormat="1" ht="45" x14ac:dyDescent="0.25">
      <c r="A143" s="78" t="s">
        <v>367</v>
      </c>
      <c r="B143" s="263" t="s">
        <v>110</v>
      </c>
      <c r="C143" s="264" t="s">
        <v>111</v>
      </c>
      <c r="D143" s="263" t="s">
        <v>310</v>
      </c>
      <c r="E143" s="265" t="s">
        <v>311</v>
      </c>
      <c r="F143" s="264" t="s">
        <v>368</v>
      </c>
      <c r="G143" s="78" t="s">
        <v>115</v>
      </c>
      <c r="H143" s="78" t="s">
        <v>117</v>
      </c>
      <c r="I143" s="78"/>
      <c r="J143" s="78"/>
      <c r="K143" s="78"/>
      <c r="L143" s="78"/>
      <c r="M143" s="78"/>
      <c r="N143" s="78"/>
      <c r="O143" s="78"/>
      <c r="P143" s="78"/>
      <c r="Q143" s="78"/>
      <c r="R143" s="78"/>
      <c r="S143" s="78"/>
      <c r="T143" s="78"/>
      <c r="U143" s="78"/>
      <c r="V143" s="78"/>
      <c r="W143" s="78"/>
      <c r="X143" s="78"/>
      <c r="Y143" s="78"/>
      <c r="Z143" s="78"/>
      <c r="AA143" s="78"/>
      <c r="AB143" s="78"/>
      <c r="AC143" s="78"/>
      <c r="AD143" s="78"/>
    </row>
    <row r="144" spans="1:31" x14ac:dyDescent="0.25">
      <c r="A144" t="s">
        <v>127</v>
      </c>
      <c r="B144" s="235">
        <v>5563</v>
      </c>
      <c r="C144" s="234">
        <v>2657278805</v>
      </c>
      <c r="D144" s="235">
        <v>2472</v>
      </c>
      <c r="E144" s="215">
        <v>0.17477375565610859</v>
      </c>
      <c r="F144" s="234">
        <v>1001710305</v>
      </c>
      <c r="G144" s="215">
        <v>0.3180284730143873</v>
      </c>
      <c r="H144" s="215">
        <v>0.44436455150098869</v>
      </c>
      <c r="I144" s="66"/>
      <c r="J144" s="66"/>
      <c r="K144" s="66"/>
      <c r="L144" s="66"/>
      <c r="M144" s="66"/>
      <c r="N144" s="66"/>
      <c r="O144" s="66"/>
      <c r="P144" s="66"/>
      <c r="Q144" s="66"/>
      <c r="R144" s="66"/>
      <c r="S144" s="66"/>
      <c r="T144" s="66"/>
      <c r="U144" s="66"/>
      <c r="V144" s="66"/>
      <c r="W144" s="66"/>
      <c r="X144" s="66"/>
      <c r="Y144" s="66"/>
      <c r="Z144" s="66"/>
      <c r="AA144" s="66"/>
      <c r="AB144" s="66"/>
      <c r="AC144" s="66"/>
      <c r="AD144" s="66"/>
    </row>
    <row r="145" spans="1:30" x14ac:dyDescent="0.25">
      <c r="A145" t="s">
        <v>128</v>
      </c>
      <c r="B145" s="235">
        <v>12913</v>
      </c>
      <c r="C145" s="234">
        <v>429190264</v>
      </c>
      <c r="D145" s="235">
        <v>7899</v>
      </c>
      <c r="E145" s="215">
        <v>0.55847002262443435</v>
      </c>
      <c r="F145" s="234">
        <v>187230829</v>
      </c>
      <c r="G145" s="215">
        <v>5.9443068870183843E-2</v>
      </c>
      <c r="H145" s="215">
        <v>0.61170913033377217</v>
      </c>
      <c r="I145" s="66"/>
      <c r="J145" s="66"/>
      <c r="K145" s="66"/>
      <c r="L145" s="66"/>
      <c r="M145" s="66"/>
      <c r="N145" s="66"/>
      <c r="O145" s="66"/>
      <c r="P145" s="66"/>
      <c r="Q145" s="66"/>
      <c r="R145" s="66"/>
      <c r="S145" s="66"/>
      <c r="T145" s="66"/>
      <c r="U145" s="66"/>
      <c r="V145" s="66"/>
      <c r="W145" s="66"/>
      <c r="X145" s="66"/>
      <c r="Y145" s="66"/>
      <c r="Z145" s="66"/>
      <c r="AA145" s="66"/>
      <c r="AB145" s="66"/>
      <c r="AC145" s="66"/>
      <c r="AD145" s="66"/>
    </row>
    <row r="146" spans="1:30" x14ac:dyDescent="0.25">
      <c r="A146" t="s">
        <v>129</v>
      </c>
      <c r="B146" s="235">
        <v>748</v>
      </c>
      <c r="C146" s="234">
        <v>537679016</v>
      </c>
      <c r="D146" s="235">
        <v>388</v>
      </c>
      <c r="E146" s="215">
        <v>2.7432126696832579E-2</v>
      </c>
      <c r="F146" s="234">
        <v>251183665</v>
      </c>
      <c r="G146" s="215">
        <v>7.9747165450301916E-2</v>
      </c>
      <c r="H146" s="215">
        <v>0.51871657754010692</v>
      </c>
      <c r="I146" s="66"/>
      <c r="J146" s="66"/>
      <c r="K146" s="66"/>
      <c r="L146" s="66"/>
      <c r="M146" s="66"/>
      <c r="N146" s="66"/>
      <c r="O146" s="66"/>
      <c r="P146" s="66"/>
      <c r="Q146" s="66"/>
      <c r="R146" s="66"/>
      <c r="S146" s="66"/>
      <c r="T146" s="66"/>
      <c r="U146" s="66"/>
      <c r="V146" s="66"/>
      <c r="W146" s="66"/>
      <c r="X146" s="66"/>
      <c r="Y146" s="66"/>
      <c r="Z146" s="66"/>
      <c r="AA146" s="66"/>
      <c r="AB146" s="66"/>
      <c r="AC146" s="66"/>
      <c r="AD146" s="66"/>
    </row>
    <row r="147" spans="1:30" x14ac:dyDescent="0.25">
      <c r="A147" t="s">
        <v>130</v>
      </c>
      <c r="B147" s="235">
        <v>2266</v>
      </c>
      <c r="C147" s="234">
        <v>1284781037</v>
      </c>
      <c r="D147" s="235">
        <v>1311</v>
      </c>
      <c r="E147" s="215">
        <v>9.2689479638009054E-2</v>
      </c>
      <c r="F147" s="234">
        <v>590934664</v>
      </c>
      <c r="G147" s="215">
        <v>0.18761317309517947</v>
      </c>
      <c r="H147" s="215">
        <v>0.57855251544571928</v>
      </c>
      <c r="I147" s="66"/>
      <c r="J147" s="66"/>
      <c r="K147" s="66"/>
      <c r="L147" s="66"/>
      <c r="M147" s="66"/>
      <c r="N147" s="66"/>
      <c r="O147" s="66"/>
      <c r="P147" s="66"/>
      <c r="Q147" s="66"/>
      <c r="R147" s="66"/>
      <c r="S147" s="66"/>
      <c r="T147" s="66"/>
      <c r="U147" s="66"/>
      <c r="V147" s="66"/>
      <c r="W147" s="66"/>
      <c r="X147" s="66"/>
      <c r="Y147" s="66"/>
      <c r="Z147" s="66"/>
      <c r="AA147" s="66"/>
      <c r="AB147" s="66"/>
      <c r="AC147" s="66"/>
      <c r="AD147" s="66"/>
    </row>
    <row r="148" spans="1:30" x14ac:dyDescent="0.25">
      <c r="A148" t="s">
        <v>131</v>
      </c>
      <c r="B148" s="235">
        <v>3381</v>
      </c>
      <c r="C148" s="234">
        <v>2737221146</v>
      </c>
      <c r="D148" s="235">
        <v>1952</v>
      </c>
      <c r="E148" s="215">
        <v>0.13800904977375567</v>
      </c>
      <c r="F148" s="234">
        <v>1104820921</v>
      </c>
      <c r="G148" s="215">
        <v>0.35076459601758714</v>
      </c>
      <c r="H148" s="215">
        <v>0.57734398107068918</v>
      </c>
      <c r="I148" s="66"/>
      <c r="J148" s="66"/>
      <c r="K148" s="66"/>
      <c r="L148" s="66"/>
      <c r="M148" s="66"/>
      <c r="N148" s="66"/>
      <c r="O148" s="66"/>
      <c r="P148" s="66"/>
      <c r="Q148" s="66"/>
      <c r="R148" s="66"/>
      <c r="S148" s="66"/>
      <c r="T148" s="66"/>
      <c r="U148" s="66"/>
      <c r="V148" s="66"/>
      <c r="W148" s="66"/>
      <c r="X148" s="66"/>
      <c r="Y148" s="66"/>
      <c r="Z148" s="66"/>
      <c r="AA148" s="66"/>
      <c r="AB148" s="66"/>
      <c r="AC148" s="66"/>
      <c r="AD148" s="66"/>
    </row>
    <row r="149" spans="1:30" x14ac:dyDescent="0.25">
      <c r="A149" t="s">
        <v>132</v>
      </c>
      <c r="B149" s="235">
        <v>357</v>
      </c>
      <c r="C149" s="266">
        <v>98327235</v>
      </c>
      <c r="D149" s="235">
        <v>122</v>
      </c>
      <c r="E149" s="215">
        <v>8.6255656108597291E-3</v>
      </c>
      <c r="F149" s="266">
        <v>13870000</v>
      </c>
      <c r="G149" s="215">
        <v>4.4035235523603323E-3</v>
      </c>
      <c r="H149" s="215">
        <v>0.34173669467787116</v>
      </c>
      <c r="I149" s="66"/>
      <c r="J149" s="66"/>
      <c r="K149" s="66"/>
      <c r="L149" s="66"/>
      <c r="M149" s="66"/>
      <c r="N149" s="66"/>
      <c r="O149" s="66"/>
      <c r="P149" s="66"/>
      <c r="Q149" s="66"/>
      <c r="R149" s="66"/>
      <c r="S149" s="66"/>
      <c r="T149" s="66"/>
      <c r="U149" s="66"/>
      <c r="V149" s="66"/>
      <c r="W149" s="66"/>
      <c r="X149" s="66"/>
      <c r="Y149" s="66"/>
      <c r="Z149" s="66"/>
      <c r="AA149" s="66"/>
      <c r="AB149" s="66"/>
      <c r="AC149" s="66"/>
      <c r="AD149" s="66"/>
    </row>
    <row r="150" spans="1:30" x14ac:dyDescent="0.25">
      <c r="A150" t="s">
        <v>121</v>
      </c>
      <c r="B150" s="235">
        <v>25228</v>
      </c>
      <c r="C150" s="234">
        <v>7744477503</v>
      </c>
      <c r="D150" s="235">
        <v>14144</v>
      </c>
      <c r="E150" s="215">
        <v>1</v>
      </c>
      <c r="F150" s="234">
        <v>3149750384</v>
      </c>
      <c r="G150" s="215">
        <v>1</v>
      </c>
      <c r="H150" s="215">
        <v>0.56064690026954178</v>
      </c>
      <c r="I150" s="66"/>
      <c r="J150" s="66"/>
      <c r="K150" s="66"/>
      <c r="L150" s="66"/>
      <c r="M150" s="66"/>
      <c r="N150" s="66"/>
      <c r="O150" s="66"/>
      <c r="P150" s="66"/>
      <c r="Q150" s="66"/>
      <c r="R150" s="66"/>
      <c r="S150" s="66"/>
      <c r="T150" s="66"/>
      <c r="U150" s="66"/>
      <c r="V150" s="66"/>
      <c r="W150" s="66"/>
      <c r="X150" s="66"/>
      <c r="Y150" s="66"/>
      <c r="Z150" s="66"/>
      <c r="AA150" s="66"/>
      <c r="AB150" s="66"/>
      <c r="AC150" s="66"/>
      <c r="AD150" s="66"/>
    </row>
    <row r="151" spans="1:30" x14ac:dyDescent="0.25">
      <c r="A151" s="66"/>
      <c r="B151" s="267"/>
      <c r="C151" s="268"/>
      <c r="D151" s="267"/>
      <c r="E151" s="215"/>
      <c r="F151" s="268"/>
      <c r="G151" s="215"/>
      <c r="H151" s="215"/>
      <c r="I151" s="66"/>
      <c r="J151" s="66"/>
      <c r="K151" s="66"/>
      <c r="L151" s="66"/>
      <c r="M151" s="66"/>
      <c r="N151" s="66"/>
      <c r="O151" s="66"/>
      <c r="P151" s="66"/>
      <c r="Q151" s="66"/>
      <c r="R151" s="66"/>
      <c r="S151" s="66"/>
      <c r="T151" s="66"/>
      <c r="U151" s="66"/>
      <c r="V151" s="66"/>
      <c r="W151" s="66"/>
      <c r="X151" s="66"/>
      <c r="Y151" s="66"/>
      <c r="Z151" s="66"/>
      <c r="AA151" s="66"/>
      <c r="AB151" s="66"/>
      <c r="AC151" s="66"/>
      <c r="AD151" s="66"/>
    </row>
    <row r="152" spans="1:30" x14ac:dyDescent="0.25">
      <c r="A152" s="66"/>
      <c r="B152" s="267"/>
      <c r="C152" s="268"/>
      <c r="D152" s="267"/>
      <c r="E152" s="215"/>
      <c r="F152" s="268"/>
      <c r="G152" s="215"/>
      <c r="H152" s="215"/>
      <c r="I152" s="66"/>
      <c r="J152" s="66"/>
      <c r="K152" s="66"/>
      <c r="L152" s="66"/>
      <c r="M152" s="66"/>
      <c r="N152" s="66"/>
      <c r="O152" s="66"/>
      <c r="P152" s="66"/>
      <c r="Q152" s="66"/>
      <c r="R152" s="66"/>
      <c r="S152" s="66"/>
      <c r="T152" s="66"/>
      <c r="U152" s="66"/>
      <c r="V152" s="66"/>
      <c r="W152" s="66"/>
      <c r="X152" s="66"/>
      <c r="Y152" s="66"/>
      <c r="Z152" s="66"/>
      <c r="AA152" s="66"/>
      <c r="AB152" s="66"/>
      <c r="AC152" s="66"/>
      <c r="AD152" s="66"/>
    </row>
    <row r="153" spans="1:30" s="1" customFormat="1" ht="45" x14ac:dyDescent="0.25">
      <c r="A153" s="78" t="s">
        <v>369</v>
      </c>
      <c r="B153" s="263" t="s">
        <v>110</v>
      </c>
      <c r="C153" s="264" t="s">
        <v>111</v>
      </c>
      <c r="D153" s="263" t="s">
        <v>310</v>
      </c>
      <c r="E153" s="265" t="s">
        <v>311</v>
      </c>
      <c r="F153" s="264" t="s">
        <v>114</v>
      </c>
      <c r="G153" s="265" t="s">
        <v>115</v>
      </c>
      <c r="H153" s="265" t="s">
        <v>117</v>
      </c>
      <c r="I153" s="78"/>
      <c r="J153" s="78"/>
      <c r="K153" s="78"/>
      <c r="L153" s="78"/>
      <c r="M153" s="78"/>
      <c r="N153" s="78"/>
      <c r="O153" s="78"/>
      <c r="P153" s="78"/>
      <c r="Q153" s="78"/>
      <c r="R153" s="78"/>
      <c r="S153" s="78"/>
      <c r="T153" s="78"/>
      <c r="U153" s="78"/>
      <c r="V153" s="78"/>
      <c r="W153" s="78"/>
      <c r="X153" s="78"/>
      <c r="Y153" s="78"/>
      <c r="Z153" s="78"/>
      <c r="AA153" s="78"/>
      <c r="AB153" s="78"/>
      <c r="AC153" s="78"/>
      <c r="AD153" s="78"/>
    </row>
    <row r="154" spans="1:30" x14ac:dyDescent="0.25">
      <c r="A154" t="s">
        <v>302</v>
      </c>
      <c r="B154" s="235">
        <v>16951</v>
      </c>
      <c r="C154" s="234">
        <v>284468813</v>
      </c>
      <c r="D154" s="235">
        <v>10397</v>
      </c>
      <c r="E154" s="215">
        <v>0.73508201357466063</v>
      </c>
      <c r="F154" s="234">
        <v>174798125</v>
      </c>
      <c r="G154" s="215">
        <v>5.549586592256131E-2</v>
      </c>
      <c r="H154" s="215">
        <v>0.61335614418028439</v>
      </c>
      <c r="I154" s="66"/>
      <c r="J154" s="66"/>
      <c r="K154" s="66"/>
      <c r="L154" s="66"/>
      <c r="M154" s="66"/>
      <c r="N154" s="66"/>
      <c r="O154" s="66"/>
      <c r="P154" s="66"/>
      <c r="Q154" s="66"/>
      <c r="R154" s="66"/>
      <c r="S154" s="66"/>
      <c r="T154" s="66"/>
      <c r="U154" s="66"/>
      <c r="V154" s="66"/>
      <c r="W154" s="66"/>
      <c r="X154" s="66"/>
      <c r="Y154" s="66"/>
      <c r="Z154" s="66"/>
      <c r="AA154" s="66"/>
      <c r="AB154" s="66"/>
      <c r="AC154" s="66"/>
      <c r="AD154" s="66"/>
    </row>
    <row r="155" spans="1:30" x14ac:dyDescent="0.25">
      <c r="A155" t="s">
        <v>303</v>
      </c>
      <c r="B155" s="235">
        <v>2821</v>
      </c>
      <c r="C155" s="234">
        <v>217281301</v>
      </c>
      <c r="D155" s="235">
        <v>1454</v>
      </c>
      <c r="E155" s="215">
        <v>0.1027997737556561</v>
      </c>
      <c r="F155" s="234">
        <v>116192299</v>
      </c>
      <c r="G155" s="215">
        <v>3.6889367357562645E-2</v>
      </c>
      <c r="H155" s="215">
        <v>0.51542006380716054</v>
      </c>
      <c r="I155" s="66"/>
      <c r="J155" s="66"/>
      <c r="K155" s="66"/>
      <c r="L155" s="66"/>
      <c r="M155" s="66"/>
      <c r="N155" s="66"/>
      <c r="O155" s="66"/>
      <c r="P155" s="66"/>
      <c r="Q155" s="66"/>
      <c r="R155" s="66"/>
      <c r="S155" s="66"/>
      <c r="T155" s="66"/>
      <c r="U155" s="66"/>
      <c r="V155" s="66"/>
      <c r="W155" s="66"/>
      <c r="X155" s="66"/>
      <c r="Y155" s="66"/>
      <c r="Z155" s="66"/>
      <c r="AA155" s="66"/>
      <c r="AB155" s="66"/>
      <c r="AC155" s="66"/>
      <c r="AD155" s="66"/>
    </row>
    <row r="156" spans="1:30" x14ac:dyDescent="0.25">
      <c r="A156" t="s">
        <v>304</v>
      </c>
      <c r="B156" s="235">
        <v>4623</v>
      </c>
      <c r="C156" s="234">
        <v>2457391204</v>
      </c>
      <c r="D156" s="235">
        <v>1981</v>
      </c>
      <c r="E156" s="215">
        <v>0.1400593891402715</v>
      </c>
      <c r="F156" s="234">
        <v>1094434845</v>
      </c>
      <c r="G156" s="215">
        <v>0.34746716773477498</v>
      </c>
      <c r="H156" s="215">
        <v>0.42850962578412288</v>
      </c>
      <c r="I156" s="66"/>
      <c r="J156" s="66"/>
      <c r="K156" s="66"/>
      <c r="L156" s="66"/>
      <c r="M156" s="66"/>
      <c r="N156" s="66"/>
      <c r="O156" s="66"/>
      <c r="P156" s="66"/>
      <c r="Q156" s="66"/>
      <c r="R156" s="66"/>
      <c r="S156" s="66"/>
      <c r="T156" s="66"/>
      <c r="U156" s="66"/>
      <c r="V156" s="66"/>
      <c r="W156" s="66"/>
      <c r="X156" s="66"/>
      <c r="Y156" s="66"/>
      <c r="Z156" s="66"/>
      <c r="AA156" s="66"/>
      <c r="AB156" s="66"/>
      <c r="AC156" s="66"/>
      <c r="AD156" s="66"/>
    </row>
    <row r="157" spans="1:30" x14ac:dyDescent="0.25">
      <c r="A157" t="s">
        <v>305</v>
      </c>
      <c r="B157" s="235">
        <v>604</v>
      </c>
      <c r="C157" s="234">
        <v>2093843129</v>
      </c>
      <c r="D157" s="235">
        <v>221</v>
      </c>
      <c r="E157" s="215">
        <v>1.5625E-2</v>
      </c>
      <c r="F157" s="234">
        <v>775497061</v>
      </c>
      <c r="G157" s="215">
        <v>0.24620905356162345</v>
      </c>
      <c r="H157" s="215">
        <v>0.36589403973509932</v>
      </c>
      <c r="I157" s="66"/>
      <c r="J157" s="66"/>
      <c r="K157" s="66"/>
      <c r="L157" s="66"/>
      <c r="M157" s="66"/>
      <c r="N157" s="66"/>
      <c r="O157" s="66"/>
      <c r="P157" s="66"/>
      <c r="Q157" s="66"/>
      <c r="R157" s="66"/>
      <c r="S157" s="66"/>
      <c r="T157" s="66"/>
      <c r="U157" s="66"/>
      <c r="V157" s="66"/>
      <c r="W157" s="66"/>
      <c r="X157" s="66"/>
      <c r="Y157" s="66"/>
      <c r="Z157" s="66"/>
      <c r="AA157" s="66"/>
      <c r="AB157" s="66"/>
      <c r="AC157" s="66"/>
      <c r="AD157" s="66"/>
    </row>
    <row r="158" spans="1:30" x14ac:dyDescent="0.25">
      <c r="A158" t="s">
        <v>306</v>
      </c>
      <c r="B158" s="235">
        <v>229</v>
      </c>
      <c r="C158" s="234">
        <v>2691493057</v>
      </c>
      <c r="D158" s="235">
        <v>91</v>
      </c>
      <c r="E158" s="215">
        <v>6.4338235294117644E-3</v>
      </c>
      <c r="F158" s="234">
        <v>988828054</v>
      </c>
      <c r="G158" s="215">
        <v>0.3139385454234776</v>
      </c>
      <c r="H158" s="215">
        <v>0.39737991266375544</v>
      </c>
      <c r="I158" s="66"/>
      <c r="J158" s="66"/>
      <c r="K158" s="66"/>
      <c r="L158" s="66"/>
      <c r="M158" s="66"/>
      <c r="N158" s="66"/>
      <c r="O158" s="66"/>
      <c r="P158" s="66"/>
      <c r="Q158" s="66"/>
      <c r="R158" s="66"/>
      <c r="S158" s="66"/>
      <c r="T158" s="66"/>
      <c r="U158" s="66"/>
      <c r="V158" s="66"/>
      <c r="W158" s="66"/>
      <c r="X158" s="66"/>
      <c r="Y158" s="66"/>
      <c r="Z158" s="66"/>
      <c r="AA158" s="66"/>
      <c r="AB158" s="66"/>
      <c r="AC158" s="66"/>
      <c r="AD158" s="66"/>
    </row>
    <row r="159" spans="1:30" s="26" customFormat="1" x14ac:dyDescent="0.25">
      <c r="A159"/>
      <c r="B159" s="235">
        <v>25228</v>
      </c>
      <c r="C159" s="225">
        <v>7744477504</v>
      </c>
      <c r="D159" s="235">
        <v>14144</v>
      </c>
      <c r="E159" s="215">
        <v>1</v>
      </c>
      <c r="F159" s="225">
        <v>3149750384</v>
      </c>
      <c r="G159" s="215">
        <v>1</v>
      </c>
      <c r="H159" s="215">
        <v>0.56064690026954178</v>
      </c>
    </row>
    <row r="160" spans="1:30" x14ac:dyDescent="0.25">
      <c r="A160" s="66"/>
      <c r="B160" s="267"/>
      <c r="C160" s="268"/>
      <c r="D160" s="267"/>
      <c r="E160" s="215"/>
      <c r="F160" s="268"/>
      <c r="G160" s="215"/>
      <c r="H160" s="215"/>
      <c r="I160" s="66"/>
      <c r="J160" s="66"/>
      <c r="K160" s="66"/>
      <c r="L160" s="66"/>
      <c r="M160" s="66"/>
      <c r="N160" s="66"/>
      <c r="O160" s="66"/>
      <c r="P160" s="66"/>
      <c r="Q160" s="66"/>
      <c r="R160" s="66"/>
      <c r="S160" s="66"/>
      <c r="T160" s="66"/>
      <c r="U160" s="66"/>
      <c r="V160" s="66"/>
      <c r="W160" s="66"/>
      <c r="X160" s="66"/>
      <c r="Y160" s="66"/>
      <c r="Z160" s="66"/>
      <c r="AA160" s="66"/>
      <c r="AB160" s="66"/>
      <c r="AC160" s="66"/>
      <c r="AD160" s="66"/>
    </row>
    <row r="161" spans="1:30" s="1" customFormat="1" ht="45" x14ac:dyDescent="0.25">
      <c r="A161" s="78" t="s">
        <v>309</v>
      </c>
      <c r="B161" s="263" t="s">
        <v>110</v>
      </c>
      <c r="C161" s="264" t="s">
        <v>111</v>
      </c>
      <c r="D161" s="263" t="s">
        <v>310</v>
      </c>
      <c r="E161" s="265" t="s">
        <v>311</v>
      </c>
      <c r="F161" s="264" t="s">
        <v>114</v>
      </c>
      <c r="G161" s="265" t="s">
        <v>115</v>
      </c>
      <c r="H161" s="265" t="s">
        <v>117</v>
      </c>
      <c r="I161" s="78"/>
      <c r="J161" s="78"/>
      <c r="K161" s="78"/>
      <c r="L161" s="78"/>
      <c r="M161" s="78"/>
      <c r="N161" s="78"/>
      <c r="O161" s="78"/>
      <c r="P161" s="78"/>
      <c r="Q161" s="78"/>
      <c r="R161" s="78"/>
      <c r="S161" s="78"/>
      <c r="T161" s="78"/>
      <c r="U161" s="78"/>
      <c r="V161" s="78"/>
      <c r="W161" s="78"/>
      <c r="X161" s="78"/>
      <c r="Y161" s="78"/>
      <c r="Z161" s="78"/>
      <c r="AA161" s="78"/>
      <c r="AB161" s="78"/>
      <c r="AC161" s="78"/>
      <c r="AD161" s="78"/>
    </row>
    <row r="162" spans="1:30" x14ac:dyDescent="0.25">
      <c r="A162" t="s">
        <v>312</v>
      </c>
      <c r="B162" s="235">
        <v>304</v>
      </c>
      <c r="C162" s="234">
        <v>2632700</v>
      </c>
      <c r="D162" s="235">
        <v>164</v>
      </c>
      <c r="E162" s="215">
        <v>1.159502262443439E-2</v>
      </c>
      <c r="F162" s="234">
        <v>1427400</v>
      </c>
      <c r="G162" s="215">
        <v>4.5317876846713323E-4</v>
      </c>
      <c r="H162" s="215">
        <v>0.53947368421052633</v>
      </c>
      <c r="I162" s="66"/>
      <c r="J162" s="66"/>
      <c r="K162" s="66"/>
      <c r="L162" s="66"/>
      <c r="M162" s="66"/>
      <c r="N162" s="66"/>
      <c r="O162" s="66"/>
      <c r="P162" s="66"/>
      <c r="Q162" s="66"/>
      <c r="R162" s="66"/>
      <c r="S162" s="66"/>
      <c r="T162" s="66"/>
      <c r="U162" s="66"/>
      <c r="V162" s="66"/>
      <c r="W162" s="66"/>
      <c r="X162" s="66"/>
      <c r="Y162" s="66"/>
      <c r="Z162" s="66"/>
      <c r="AA162" s="66"/>
      <c r="AB162" s="66"/>
      <c r="AC162" s="66"/>
      <c r="AD162" s="66"/>
    </row>
    <row r="163" spans="1:30" x14ac:dyDescent="0.25">
      <c r="A163" t="s">
        <v>313</v>
      </c>
      <c r="B163" s="235">
        <v>6359</v>
      </c>
      <c r="C163" s="234">
        <v>26029901</v>
      </c>
      <c r="D163" s="235">
        <v>4151</v>
      </c>
      <c r="E163" s="215">
        <v>0.29348133484162897</v>
      </c>
      <c r="F163" s="234">
        <v>13920971</v>
      </c>
      <c r="G163" s="215">
        <v>4.4197061045584112E-3</v>
      </c>
      <c r="H163" s="215">
        <v>0.65277559364679982</v>
      </c>
      <c r="I163" s="66"/>
      <c r="J163" s="66"/>
      <c r="K163" s="66"/>
      <c r="L163" s="66"/>
      <c r="M163" s="66"/>
      <c r="N163" s="66"/>
      <c r="O163" s="66"/>
      <c r="P163" s="66"/>
      <c r="Q163" s="66"/>
      <c r="R163" s="66"/>
      <c r="S163" s="66"/>
      <c r="T163" s="66"/>
      <c r="U163" s="66"/>
      <c r="V163" s="66"/>
      <c r="W163" s="66"/>
      <c r="X163" s="66"/>
      <c r="Y163" s="66"/>
      <c r="Z163" s="66"/>
      <c r="AA163" s="66"/>
      <c r="AB163" s="66"/>
      <c r="AC163" s="66"/>
      <c r="AD163" s="66"/>
    </row>
    <row r="164" spans="1:30" x14ac:dyDescent="0.25">
      <c r="A164" t="s">
        <v>314</v>
      </c>
      <c r="B164" s="235">
        <v>23</v>
      </c>
      <c r="C164" s="234">
        <v>6604031</v>
      </c>
      <c r="D164" s="235">
        <v>17</v>
      </c>
      <c r="E164" s="215">
        <v>1.201923076923077E-3</v>
      </c>
      <c r="F164" s="234">
        <v>1975023</v>
      </c>
      <c r="G164" s="215">
        <v>6.2704111730017018E-4</v>
      </c>
      <c r="H164" s="215">
        <v>0.73913043478260865</v>
      </c>
      <c r="I164" s="66"/>
      <c r="J164" s="66"/>
      <c r="K164" s="66"/>
      <c r="L164" s="66"/>
      <c r="M164" s="66"/>
      <c r="N164" s="66"/>
      <c r="O164" s="66"/>
      <c r="P164" s="66"/>
      <c r="Q164" s="66"/>
      <c r="R164" s="66"/>
      <c r="S164" s="66"/>
      <c r="T164" s="66"/>
      <c r="U164" s="66"/>
      <c r="V164" s="66"/>
      <c r="W164" s="66"/>
      <c r="X164" s="66"/>
      <c r="Y164" s="66"/>
      <c r="Z164" s="66"/>
      <c r="AA164" s="66"/>
      <c r="AB164" s="66"/>
      <c r="AC164" s="66"/>
      <c r="AD164" s="66"/>
    </row>
    <row r="165" spans="1:30" x14ac:dyDescent="0.25">
      <c r="A165" t="s">
        <v>315</v>
      </c>
      <c r="B165" s="235">
        <v>50</v>
      </c>
      <c r="C165" s="234">
        <v>26077894</v>
      </c>
      <c r="D165" s="235">
        <v>27</v>
      </c>
      <c r="E165" s="215">
        <v>1.9089366515837103E-3</v>
      </c>
      <c r="F165" s="234">
        <v>9569500</v>
      </c>
      <c r="G165" s="215">
        <v>3.0381772627478152E-3</v>
      </c>
      <c r="H165" s="215">
        <v>0.54</v>
      </c>
      <c r="I165" s="66"/>
      <c r="J165" s="66"/>
      <c r="K165" s="66"/>
      <c r="L165" s="66"/>
      <c r="M165" s="66"/>
      <c r="N165" s="66"/>
      <c r="O165" s="66"/>
      <c r="P165" s="66"/>
      <c r="Q165" s="66"/>
      <c r="R165" s="66"/>
      <c r="S165" s="66"/>
      <c r="T165" s="66"/>
      <c r="U165" s="66"/>
      <c r="V165" s="66"/>
      <c r="W165" s="66"/>
      <c r="X165" s="66"/>
      <c r="Y165" s="66"/>
      <c r="Z165" s="66"/>
      <c r="AA165" s="66"/>
      <c r="AB165" s="66"/>
      <c r="AC165" s="66"/>
      <c r="AD165" s="66"/>
    </row>
    <row r="166" spans="1:30" x14ac:dyDescent="0.25">
      <c r="A166" t="s">
        <v>316</v>
      </c>
      <c r="B166" s="235">
        <v>9</v>
      </c>
      <c r="C166" s="234">
        <v>4498100</v>
      </c>
      <c r="D166" s="235">
        <v>5</v>
      </c>
      <c r="E166" s="215">
        <v>3.5350678733031673E-4</v>
      </c>
      <c r="F166" s="234">
        <v>2853900</v>
      </c>
      <c r="G166" s="215">
        <v>9.0607180000585089E-4</v>
      </c>
      <c r="H166" s="215">
        <v>0.55555555555555558</v>
      </c>
      <c r="I166" s="66"/>
      <c r="J166" s="66"/>
      <c r="K166" s="66"/>
      <c r="L166" s="66"/>
      <c r="M166" s="66"/>
      <c r="N166" s="66"/>
      <c r="O166" s="66"/>
      <c r="P166" s="66"/>
      <c r="Q166" s="66"/>
      <c r="R166" s="66"/>
      <c r="S166" s="66"/>
      <c r="T166" s="66"/>
      <c r="U166" s="66"/>
      <c r="V166" s="66"/>
      <c r="W166" s="66"/>
      <c r="X166" s="66"/>
      <c r="Y166" s="66"/>
      <c r="Z166" s="66"/>
      <c r="AA166" s="66"/>
      <c r="AB166" s="66"/>
      <c r="AC166" s="66"/>
      <c r="AD166" s="66"/>
    </row>
    <row r="167" spans="1:30" x14ac:dyDescent="0.25">
      <c r="A167" t="s">
        <v>317</v>
      </c>
      <c r="B167" s="235">
        <v>16</v>
      </c>
      <c r="C167" s="234">
        <v>10500000</v>
      </c>
      <c r="D167" s="235">
        <v>7</v>
      </c>
      <c r="E167" s="215">
        <v>4.9490950226244342E-4</v>
      </c>
      <c r="F167" s="234">
        <v>4500000</v>
      </c>
      <c r="G167" s="215">
        <v>1.4286846420779736E-3</v>
      </c>
      <c r="H167" s="215">
        <v>0.4375</v>
      </c>
      <c r="I167" s="66"/>
      <c r="J167" s="66"/>
      <c r="K167" s="66"/>
      <c r="L167" s="66"/>
      <c r="M167" s="66"/>
      <c r="N167" s="66"/>
      <c r="O167" s="66"/>
      <c r="P167" s="66"/>
      <c r="Q167" s="66"/>
      <c r="R167" s="66"/>
      <c r="S167" s="66"/>
      <c r="T167" s="66"/>
      <c r="U167" s="66"/>
      <c r="V167" s="66"/>
      <c r="W167" s="66"/>
      <c r="X167" s="66"/>
      <c r="Y167" s="66"/>
      <c r="Z167" s="66"/>
      <c r="AA167" s="66"/>
      <c r="AB167" s="66"/>
      <c r="AC167" s="66"/>
      <c r="AD167" s="66"/>
    </row>
    <row r="168" spans="1:30" x14ac:dyDescent="0.25">
      <c r="A168" t="s">
        <v>318</v>
      </c>
      <c r="B168" s="235">
        <v>53</v>
      </c>
      <c r="C168" s="234">
        <v>500900</v>
      </c>
      <c r="D168" s="235">
        <v>48</v>
      </c>
      <c r="E168" s="215">
        <v>3.3936651583710408E-3</v>
      </c>
      <c r="F168" s="234">
        <v>453300</v>
      </c>
      <c r="G168" s="215">
        <v>1.4391616627865454E-4</v>
      </c>
      <c r="H168" s="215">
        <v>0.90566037735849059</v>
      </c>
      <c r="I168" s="66"/>
      <c r="J168" s="66"/>
      <c r="K168" s="66"/>
      <c r="L168" s="66"/>
      <c r="M168" s="66"/>
      <c r="N168" s="66"/>
      <c r="O168" s="66"/>
      <c r="P168" s="66"/>
      <c r="Q168" s="66"/>
      <c r="R168" s="66"/>
      <c r="S168" s="66"/>
      <c r="T168" s="66"/>
      <c r="U168" s="66"/>
      <c r="V168" s="66"/>
      <c r="W168" s="66"/>
      <c r="X168" s="66"/>
      <c r="Y168" s="66"/>
      <c r="Z168" s="66"/>
      <c r="AA168" s="66"/>
      <c r="AB168" s="66"/>
      <c r="AC168" s="66"/>
      <c r="AD168" s="66"/>
    </row>
    <row r="169" spans="1:30" x14ac:dyDescent="0.25">
      <c r="A169" t="s">
        <v>319</v>
      </c>
      <c r="B169" s="235">
        <v>51</v>
      </c>
      <c r="C169" s="234">
        <v>7515214</v>
      </c>
      <c r="D169" s="235">
        <v>13</v>
      </c>
      <c r="E169" s="215">
        <v>9.1911764705882352E-4</v>
      </c>
      <c r="F169" s="234">
        <v>1865800</v>
      </c>
      <c r="G169" s="215">
        <v>5.9236440115312955E-4</v>
      </c>
      <c r="H169" s="215">
        <v>0.25490196078431371</v>
      </c>
      <c r="I169" s="66"/>
      <c r="J169" s="66"/>
      <c r="K169" s="66"/>
      <c r="L169" s="66"/>
      <c r="M169" s="66"/>
      <c r="N169" s="66"/>
      <c r="O169" s="66"/>
      <c r="P169" s="66"/>
      <c r="Q169" s="66"/>
      <c r="R169" s="66"/>
      <c r="S169" s="66"/>
      <c r="T169" s="66"/>
      <c r="U169" s="66"/>
      <c r="V169" s="66"/>
      <c r="W169" s="66"/>
      <c r="X169" s="66"/>
      <c r="Y169" s="66"/>
      <c r="Z169" s="66"/>
      <c r="AA169" s="66"/>
      <c r="AB169" s="66"/>
      <c r="AC169" s="66"/>
      <c r="AD169" s="66"/>
    </row>
    <row r="170" spans="1:30" x14ac:dyDescent="0.25">
      <c r="A170" t="s">
        <v>320</v>
      </c>
      <c r="B170" s="235">
        <v>673</v>
      </c>
      <c r="C170" s="234">
        <v>5443255</v>
      </c>
      <c r="D170" s="235">
        <v>513</v>
      </c>
      <c r="E170" s="215">
        <v>3.6269796380090501E-2</v>
      </c>
      <c r="F170" s="234">
        <v>4229800</v>
      </c>
      <c r="G170" s="215">
        <v>1.3429000664580918E-3</v>
      </c>
      <c r="H170" s="215">
        <v>0.76225854383358094</v>
      </c>
      <c r="I170" s="66"/>
      <c r="J170" s="66"/>
      <c r="K170" s="66"/>
      <c r="L170" s="66"/>
      <c r="M170" s="66"/>
      <c r="N170" s="66"/>
      <c r="O170" s="66"/>
      <c r="P170" s="66"/>
      <c r="Q170" s="66"/>
      <c r="R170" s="66"/>
      <c r="S170" s="66"/>
      <c r="T170" s="66"/>
      <c r="U170" s="66"/>
      <c r="V170" s="66"/>
      <c r="W170" s="66"/>
      <c r="X170" s="66"/>
      <c r="Y170" s="66"/>
      <c r="Z170" s="66"/>
      <c r="AA170" s="66"/>
      <c r="AB170" s="66"/>
      <c r="AC170" s="66"/>
      <c r="AD170" s="66"/>
    </row>
    <row r="171" spans="1:30" x14ac:dyDescent="0.25">
      <c r="A171" t="s">
        <v>321</v>
      </c>
      <c r="B171" s="235">
        <v>494</v>
      </c>
      <c r="C171" s="234">
        <v>84924107</v>
      </c>
      <c r="D171" s="235">
        <v>219</v>
      </c>
      <c r="E171" s="215">
        <v>1.5483597285067874E-2</v>
      </c>
      <c r="F171" s="234">
        <v>41032900</v>
      </c>
      <c r="G171" s="215">
        <v>1.3027349788871396E-2</v>
      </c>
      <c r="H171" s="215">
        <v>0.44331983805668018</v>
      </c>
      <c r="I171" s="66"/>
      <c r="J171" s="66"/>
      <c r="K171" s="66"/>
      <c r="L171" s="66"/>
      <c r="M171" s="66"/>
      <c r="N171" s="66"/>
      <c r="O171" s="66"/>
      <c r="P171" s="66"/>
      <c r="Q171" s="66"/>
      <c r="R171" s="66"/>
      <c r="S171" s="66"/>
      <c r="T171" s="66"/>
      <c r="U171" s="66"/>
      <c r="V171" s="66"/>
      <c r="W171" s="66"/>
      <c r="X171" s="66"/>
      <c r="Y171" s="66"/>
      <c r="Z171" s="66"/>
      <c r="AA171" s="66"/>
      <c r="AB171" s="66"/>
      <c r="AC171" s="66"/>
      <c r="AD171" s="66"/>
    </row>
    <row r="172" spans="1:30" x14ac:dyDescent="0.25">
      <c r="A172" t="s">
        <v>322</v>
      </c>
      <c r="B172" s="235">
        <v>15</v>
      </c>
      <c r="C172" s="234">
        <v>9015800</v>
      </c>
      <c r="D172" s="235">
        <v>6</v>
      </c>
      <c r="E172" s="215">
        <v>4.242081447963801E-4</v>
      </c>
      <c r="F172" s="234">
        <v>3004900</v>
      </c>
      <c r="G172" s="215">
        <v>9.5401210688446727E-4</v>
      </c>
      <c r="H172" s="215">
        <v>0.4</v>
      </c>
      <c r="I172" s="66"/>
      <c r="J172" s="66"/>
      <c r="K172" s="66"/>
      <c r="L172" s="66"/>
      <c r="M172" s="66"/>
      <c r="N172" s="66"/>
      <c r="O172" s="66"/>
      <c r="P172" s="66"/>
      <c r="Q172" s="66"/>
      <c r="R172" s="66"/>
      <c r="S172" s="66"/>
      <c r="T172" s="66"/>
      <c r="U172" s="66"/>
      <c r="V172" s="66"/>
      <c r="W172" s="66"/>
      <c r="X172" s="66"/>
      <c r="Y172" s="66"/>
      <c r="Z172" s="66"/>
      <c r="AA172" s="66"/>
      <c r="AB172" s="66"/>
      <c r="AC172" s="66"/>
      <c r="AD172" s="66"/>
    </row>
    <row r="173" spans="1:30" x14ac:dyDescent="0.25">
      <c r="A173" t="s">
        <v>323</v>
      </c>
      <c r="B173" s="235">
        <v>47</v>
      </c>
      <c r="C173" s="234">
        <v>121333900</v>
      </c>
      <c r="D173" s="235">
        <v>16</v>
      </c>
      <c r="E173" s="215">
        <v>1.1312217194570137E-3</v>
      </c>
      <c r="F173" s="234">
        <v>39260500</v>
      </c>
      <c r="G173" s="215">
        <v>1.2464638531178285E-2</v>
      </c>
      <c r="H173" s="215">
        <v>0.34042553191489361</v>
      </c>
      <c r="I173" s="66"/>
      <c r="J173" s="66"/>
      <c r="K173" s="66"/>
      <c r="L173" s="66"/>
      <c r="M173" s="66"/>
      <c r="N173" s="66"/>
      <c r="O173" s="66"/>
      <c r="P173" s="66"/>
      <c r="Q173" s="66"/>
      <c r="R173" s="66"/>
      <c r="S173" s="66"/>
      <c r="T173" s="66"/>
      <c r="U173" s="66"/>
      <c r="V173" s="66"/>
      <c r="W173" s="66"/>
      <c r="X173" s="66"/>
      <c r="Y173" s="66"/>
      <c r="Z173" s="66"/>
      <c r="AA173" s="66"/>
      <c r="AB173" s="66"/>
      <c r="AC173" s="66"/>
      <c r="AD173" s="66"/>
    </row>
    <row r="174" spans="1:30" x14ac:dyDescent="0.25">
      <c r="A174" t="s">
        <v>325</v>
      </c>
      <c r="B174" s="235">
        <v>4251</v>
      </c>
      <c r="C174" s="234">
        <v>5375027142</v>
      </c>
      <c r="D174" s="235">
        <v>1895</v>
      </c>
      <c r="E174" s="215">
        <v>0.13397907239819004</v>
      </c>
      <c r="F174" s="234">
        <v>2090176962</v>
      </c>
      <c r="G174" s="215">
        <v>0.66360082774102136</v>
      </c>
      <c r="H174" s="215">
        <v>0.44577746412608799</v>
      </c>
      <c r="I174" s="66"/>
      <c r="J174" s="66"/>
      <c r="K174" s="66"/>
      <c r="L174" s="66"/>
      <c r="M174" s="66"/>
      <c r="N174" s="66"/>
      <c r="O174" s="66"/>
      <c r="P174" s="66"/>
      <c r="Q174" s="66"/>
      <c r="R174" s="66"/>
      <c r="S174" s="66"/>
      <c r="T174" s="66"/>
      <c r="U174" s="66"/>
      <c r="V174" s="66"/>
      <c r="W174" s="66"/>
      <c r="X174" s="66"/>
      <c r="Y174" s="66"/>
      <c r="Z174" s="66"/>
      <c r="AA174" s="66"/>
      <c r="AB174" s="66"/>
      <c r="AC174" s="66"/>
      <c r="AD174" s="66"/>
    </row>
    <row r="175" spans="1:30" x14ac:dyDescent="0.25">
      <c r="A175" t="s">
        <v>326</v>
      </c>
      <c r="B175" s="235">
        <v>367</v>
      </c>
      <c r="C175" s="234">
        <v>62114154</v>
      </c>
      <c r="D175" s="235">
        <v>128</v>
      </c>
      <c r="E175" s="215">
        <v>9.0497737556561094E-3</v>
      </c>
      <c r="F175" s="234">
        <v>21974880</v>
      </c>
      <c r="G175" s="215">
        <v>6.9767052372236493E-3</v>
      </c>
      <c r="H175" s="215">
        <v>0.34877384196185285</v>
      </c>
      <c r="I175" s="66"/>
      <c r="J175" s="66"/>
      <c r="K175" s="66"/>
      <c r="L175" s="66"/>
      <c r="M175" s="66"/>
      <c r="N175" s="66"/>
      <c r="O175" s="66"/>
      <c r="P175" s="66"/>
      <c r="Q175" s="66"/>
      <c r="R175" s="66"/>
      <c r="S175" s="66"/>
      <c r="T175" s="66"/>
      <c r="U175" s="66"/>
      <c r="V175" s="66"/>
      <c r="W175" s="66"/>
      <c r="X175" s="66"/>
      <c r="Y175" s="66"/>
      <c r="Z175" s="66"/>
      <c r="AA175" s="66"/>
      <c r="AB175" s="66"/>
      <c r="AC175" s="66"/>
      <c r="AD175" s="66"/>
    </row>
    <row r="176" spans="1:30" x14ac:dyDescent="0.25">
      <c r="A176" t="s">
        <v>327</v>
      </c>
      <c r="B176" s="235">
        <v>26</v>
      </c>
      <c r="C176" s="234">
        <v>21757300</v>
      </c>
      <c r="D176" s="235">
        <v>2</v>
      </c>
      <c r="E176" s="215">
        <v>1.4140271493212671E-4</v>
      </c>
      <c r="F176" s="234">
        <v>2181100</v>
      </c>
      <c r="G176" s="215">
        <v>6.9246757174139294E-4</v>
      </c>
      <c r="H176" s="215">
        <v>7.6923076923076927E-2</v>
      </c>
      <c r="I176" s="66"/>
      <c r="J176" s="66"/>
      <c r="K176" s="66"/>
      <c r="L176" s="66"/>
      <c r="M176" s="66"/>
      <c r="N176" s="66"/>
      <c r="O176" s="66"/>
      <c r="P176" s="66"/>
      <c r="Q176" s="66"/>
      <c r="R176" s="66"/>
      <c r="S176" s="66"/>
      <c r="T176" s="66"/>
      <c r="U176" s="66"/>
      <c r="V176" s="66"/>
      <c r="W176" s="66"/>
      <c r="X176" s="66"/>
      <c r="Y176" s="66"/>
      <c r="Z176" s="66"/>
      <c r="AA176" s="66"/>
      <c r="AB176" s="66"/>
      <c r="AC176" s="66"/>
      <c r="AD176" s="66"/>
    </row>
    <row r="177" spans="1:30" x14ac:dyDescent="0.25">
      <c r="A177" t="s">
        <v>328</v>
      </c>
      <c r="B177" s="235">
        <v>59</v>
      </c>
      <c r="C177" s="234">
        <v>106122303</v>
      </c>
      <c r="D177" s="235">
        <v>28</v>
      </c>
      <c r="E177" s="215">
        <v>1.9796380090497737E-3</v>
      </c>
      <c r="F177" s="234">
        <v>50198800</v>
      </c>
      <c r="G177" s="215">
        <v>1.5937389913498617E-2</v>
      </c>
      <c r="H177" s="215">
        <v>0.47457627118644069</v>
      </c>
      <c r="I177" s="66"/>
      <c r="J177" s="66"/>
      <c r="K177" s="66"/>
      <c r="L177" s="66"/>
      <c r="M177" s="66"/>
      <c r="N177" s="66"/>
      <c r="O177" s="66"/>
      <c r="P177" s="66"/>
      <c r="Q177" s="66"/>
      <c r="R177" s="66"/>
      <c r="S177" s="66"/>
      <c r="T177" s="66"/>
      <c r="U177" s="66"/>
      <c r="V177" s="66"/>
      <c r="W177" s="66"/>
      <c r="X177" s="66"/>
      <c r="Y177" s="66"/>
      <c r="Z177" s="66"/>
      <c r="AA177" s="66"/>
      <c r="AB177" s="66"/>
      <c r="AC177" s="66"/>
      <c r="AD177" s="66"/>
    </row>
    <row r="178" spans="1:30" x14ac:dyDescent="0.25">
      <c r="A178" t="s">
        <v>329</v>
      </c>
      <c r="B178" s="235">
        <v>616</v>
      </c>
      <c r="C178" s="234">
        <v>35001735</v>
      </c>
      <c r="D178" s="235">
        <v>384</v>
      </c>
      <c r="E178" s="215">
        <v>2.7149321266968326E-2</v>
      </c>
      <c r="F178" s="234">
        <v>7350468</v>
      </c>
      <c r="G178" s="215">
        <v>2.3336668319301332E-3</v>
      </c>
      <c r="H178" s="215">
        <v>0.62337662337662336</v>
      </c>
      <c r="I178" s="66"/>
      <c r="J178" s="66"/>
      <c r="K178" s="66"/>
      <c r="L178" s="66"/>
      <c r="M178" s="66"/>
      <c r="N178" s="66"/>
      <c r="O178" s="66"/>
      <c r="P178" s="66"/>
      <c r="Q178" s="66"/>
      <c r="R178" s="66"/>
      <c r="S178" s="66"/>
      <c r="T178" s="66"/>
      <c r="U178" s="66"/>
      <c r="V178" s="66"/>
      <c r="W178" s="66"/>
      <c r="X178" s="66"/>
      <c r="Y178" s="66"/>
      <c r="Z178" s="66"/>
      <c r="AA178" s="66"/>
      <c r="AB178" s="66"/>
      <c r="AC178" s="66"/>
      <c r="AD178" s="66"/>
    </row>
    <row r="179" spans="1:30" x14ac:dyDescent="0.25">
      <c r="A179" t="s">
        <v>330</v>
      </c>
      <c r="B179" s="235">
        <v>27</v>
      </c>
      <c r="C179" s="234">
        <v>137094670</v>
      </c>
      <c r="D179" s="235">
        <v>17</v>
      </c>
      <c r="E179" s="215">
        <v>1.201923076923077E-3</v>
      </c>
      <c r="F179" s="234">
        <v>77245463</v>
      </c>
      <c r="G179" s="215">
        <v>2.4524312590733857E-2</v>
      </c>
      <c r="H179" s="215">
        <v>0.62962962962962965</v>
      </c>
      <c r="I179" s="66"/>
      <c r="J179" s="66"/>
      <c r="K179" s="66"/>
      <c r="L179" s="66"/>
      <c r="M179" s="66"/>
      <c r="N179" s="66"/>
      <c r="O179" s="66"/>
      <c r="P179" s="66"/>
      <c r="Q179" s="66"/>
      <c r="R179" s="66"/>
      <c r="S179" s="66"/>
      <c r="T179" s="66"/>
      <c r="U179" s="66"/>
      <c r="V179" s="66"/>
      <c r="W179" s="66"/>
      <c r="X179" s="66"/>
      <c r="Y179" s="66"/>
      <c r="Z179" s="66"/>
      <c r="AA179" s="66"/>
      <c r="AB179" s="66"/>
      <c r="AC179" s="66"/>
      <c r="AD179" s="66"/>
    </row>
    <row r="180" spans="1:30" x14ac:dyDescent="0.25">
      <c r="A180" t="s">
        <v>331</v>
      </c>
      <c r="B180" s="235">
        <v>26</v>
      </c>
      <c r="C180" s="234">
        <v>186232332</v>
      </c>
      <c r="D180" s="235">
        <v>9</v>
      </c>
      <c r="E180" s="215">
        <v>6.3631221719457015E-4</v>
      </c>
      <c r="F180" s="234">
        <v>65611997</v>
      </c>
      <c r="G180" s="215">
        <v>2.0830856099992461E-2</v>
      </c>
      <c r="H180" s="215">
        <v>0.34615384615384615</v>
      </c>
      <c r="I180" s="66"/>
      <c r="J180" s="66"/>
      <c r="K180" s="66"/>
      <c r="L180" s="66"/>
      <c r="M180" s="66"/>
      <c r="N180" s="66"/>
      <c r="O180" s="66"/>
      <c r="P180" s="66"/>
      <c r="Q180" s="66"/>
      <c r="R180" s="66"/>
      <c r="S180" s="66"/>
      <c r="T180" s="66"/>
      <c r="U180" s="66"/>
      <c r="V180" s="66"/>
      <c r="W180" s="66"/>
      <c r="X180" s="66"/>
      <c r="Y180" s="66"/>
      <c r="Z180" s="66"/>
      <c r="AA180" s="66"/>
      <c r="AB180" s="66"/>
      <c r="AC180" s="66"/>
      <c r="AD180" s="66"/>
    </row>
    <row r="181" spans="1:30" x14ac:dyDescent="0.25">
      <c r="A181" t="s">
        <v>332</v>
      </c>
      <c r="B181" s="235">
        <v>30</v>
      </c>
      <c r="C181" s="234">
        <v>2877458</v>
      </c>
      <c r="D181" s="235">
        <v>22</v>
      </c>
      <c r="E181" s="215">
        <v>1.5554298642533936E-3</v>
      </c>
      <c r="F181" s="234">
        <v>1971650</v>
      </c>
      <c r="G181" s="215">
        <v>6.2597023878956375E-4</v>
      </c>
      <c r="H181" s="215">
        <v>0.73333333333333328</v>
      </c>
      <c r="I181" s="66"/>
      <c r="J181" s="66"/>
      <c r="K181" s="66"/>
      <c r="L181" s="66"/>
      <c r="M181" s="66"/>
      <c r="N181" s="66"/>
      <c r="O181" s="66"/>
      <c r="P181" s="66"/>
      <c r="Q181" s="66"/>
      <c r="R181" s="66"/>
      <c r="S181" s="66"/>
      <c r="T181" s="66"/>
      <c r="U181" s="66"/>
      <c r="V181" s="66"/>
      <c r="W181" s="66"/>
      <c r="X181" s="66"/>
      <c r="Y181" s="66"/>
      <c r="Z181" s="66"/>
      <c r="AA181" s="66"/>
      <c r="AB181" s="66"/>
      <c r="AC181" s="66"/>
      <c r="AD181" s="66"/>
    </row>
    <row r="182" spans="1:30" x14ac:dyDescent="0.25">
      <c r="A182" t="s">
        <v>333</v>
      </c>
      <c r="B182" s="235">
        <v>118</v>
      </c>
      <c r="C182" s="234">
        <v>13438230</v>
      </c>
      <c r="D182" s="235">
        <v>48</v>
      </c>
      <c r="E182" s="215">
        <v>3.3936651583710408E-3</v>
      </c>
      <c r="F182" s="234">
        <v>7557357</v>
      </c>
      <c r="G182" s="215">
        <v>2.3993510845778821E-3</v>
      </c>
      <c r="H182" s="215">
        <v>0.40677966101694918</v>
      </c>
      <c r="I182" s="66"/>
      <c r="J182" s="66"/>
      <c r="K182" s="66"/>
      <c r="L182" s="66"/>
      <c r="M182" s="66"/>
      <c r="N182" s="66"/>
      <c r="O182" s="66"/>
      <c r="P182" s="66"/>
      <c r="Q182" s="66"/>
      <c r="R182" s="66"/>
      <c r="S182" s="66"/>
      <c r="T182" s="66"/>
      <c r="U182" s="66"/>
      <c r="V182" s="66"/>
      <c r="W182" s="66"/>
      <c r="X182" s="66"/>
      <c r="Y182" s="66"/>
      <c r="Z182" s="66"/>
      <c r="AA182" s="66"/>
      <c r="AB182" s="66"/>
      <c r="AC182" s="66"/>
      <c r="AD182" s="66"/>
    </row>
    <row r="183" spans="1:30" x14ac:dyDescent="0.25">
      <c r="A183" t="s">
        <v>334</v>
      </c>
      <c r="B183" s="235">
        <v>573</v>
      </c>
      <c r="C183" s="234">
        <v>26942073</v>
      </c>
      <c r="D183" s="235">
        <v>434</v>
      </c>
      <c r="E183" s="215">
        <v>3.0684389140271492E-2</v>
      </c>
      <c r="F183" s="234">
        <v>18669185</v>
      </c>
      <c r="G183" s="215">
        <v>5.9271950865805497E-3</v>
      </c>
      <c r="H183" s="215">
        <v>0.75741710296684117</v>
      </c>
      <c r="I183" s="66"/>
      <c r="J183" s="66"/>
      <c r="K183" s="66"/>
      <c r="L183" s="66"/>
      <c r="M183" s="66"/>
      <c r="N183" s="66"/>
      <c r="O183" s="66"/>
      <c r="P183" s="66"/>
      <c r="Q183" s="66"/>
      <c r="R183" s="66"/>
      <c r="S183" s="66"/>
      <c r="T183" s="66"/>
      <c r="U183" s="66"/>
      <c r="V183" s="66"/>
      <c r="W183" s="66"/>
      <c r="X183" s="66"/>
      <c r="Y183" s="66"/>
      <c r="Z183" s="66"/>
      <c r="AA183" s="66"/>
      <c r="AB183" s="66"/>
      <c r="AC183" s="66"/>
      <c r="AD183" s="66"/>
    </row>
    <row r="184" spans="1:30" x14ac:dyDescent="0.25">
      <c r="A184" t="s">
        <v>335</v>
      </c>
      <c r="B184" s="235">
        <v>120</v>
      </c>
      <c r="C184" s="234">
        <v>24349500</v>
      </c>
      <c r="D184" s="235">
        <v>91</v>
      </c>
      <c r="E184" s="215">
        <v>6.4338235294117644E-3</v>
      </c>
      <c r="F184" s="234">
        <v>18383700</v>
      </c>
      <c r="G184" s="215">
        <v>5.8365577454597434E-3</v>
      </c>
      <c r="H184" s="215">
        <v>0.7583333333333333</v>
      </c>
      <c r="I184" s="66"/>
      <c r="J184" s="66"/>
      <c r="K184" s="66"/>
      <c r="L184" s="66"/>
      <c r="M184" s="66"/>
      <c r="N184" s="66"/>
      <c r="O184" s="66"/>
      <c r="P184" s="66"/>
      <c r="Q184" s="66"/>
      <c r="R184" s="66"/>
      <c r="S184" s="66"/>
      <c r="T184" s="66"/>
      <c r="U184" s="66"/>
      <c r="V184" s="66"/>
      <c r="W184" s="66"/>
      <c r="X184" s="66"/>
      <c r="Y184" s="66"/>
      <c r="Z184" s="66"/>
      <c r="AA184" s="66"/>
      <c r="AB184" s="66"/>
      <c r="AC184" s="66"/>
      <c r="AD184" s="66"/>
    </row>
    <row r="185" spans="1:30" x14ac:dyDescent="0.25">
      <c r="A185" t="s">
        <v>336</v>
      </c>
      <c r="B185" s="235">
        <v>57</v>
      </c>
      <c r="C185" s="234">
        <v>137439700</v>
      </c>
      <c r="D185" s="235">
        <v>25</v>
      </c>
      <c r="E185" s="215">
        <v>1.7675339366515837E-3</v>
      </c>
      <c r="F185" s="234">
        <v>51415600</v>
      </c>
      <c r="G185" s="215">
        <v>1.6323706240716503E-2</v>
      </c>
      <c r="H185" s="215">
        <v>0.43859649122807015</v>
      </c>
      <c r="I185" s="66"/>
      <c r="J185" s="66"/>
      <c r="K185" s="66"/>
      <c r="L185" s="66"/>
      <c r="M185" s="66"/>
      <c r="N185" s="66"/>
      <c r="O185" s="66"/>
      <c r="P185" s="66"/>
      <c r="Q185" s="66"/>
      <c r="R185" s="66"/>
      <c r="S185" s="66"/>
      <c r="T185" s="66"/>
      <c r="U185" s="66"/>
      <c r="V185" s="66"/>
      <c r="W185" s="66"/>
      <c r="X185" s="66"/>
      <c r="Y185" s="66"/>
      <c r="Z185" s="66"/>
      <c r="AA185" s="66"/>
      <c r="AB185" s="66"/>
      <c r="AC185" s="66"/>
      <c r="AD185" s="66"/>
    </row>
    <row r="186" spans="1:30" x14ac:dyDescent="0.25">
      <c r="A186" t="s">
        <v>337</v>
      </c>
      <c r="B186" s="235">
        <v>372</v>
      </c>
      <c r="C186" s="234">
        <v>3192500</v>
      </c>
      <c r="D186" s="235">
        <v>136</v>
      </c>
      <c r="E186" s="215">
        <v>9.6153846153846159E-3</v>
      </c>
      <c r="F186" s="234">
        <v>1244600</v>
      </c>
      <c r="G186" s="215">
        <v>3.9514242345116575E-4</v>
      </c>
      <c r="H186" s="215">
        <v>0.36559139784946237</v>
      </c>
      <c r="I186" s="66"/>
      <c r="J186" s="66"/>
      <c r="K186" s="66"/>
      <c r="L186" s="66"/>
      <c r="M186" s="66"/>
      <c r="N186" s="66"/>
      <c r="O186" s="66"/>
      <c r="P186" s="66"/>
      <c r="Q186" s="66"/>
      <c r="R186" s="66"/>
      <c r="S186" s="66"/>
      <c r="T186" s="66"/>
      <c r="U186" s="66"/>
      <c r="V186" s="66"/>
      <c r="W186" s="66"/>
      <c r="X186" s="66"/>
      <c r="Y186" s="66"/>
      <c r="Z186" s="66"/>
      <c r="AA186" s="66"/>
      <c r="AB186" s="66"/>
      <c r="AC186" s="66"/>
      <c r="AD186" s="66"/>
    </row>
    <row r="187" spans="1:30" x14ac:dyDescent="0.25">
      <c r="A187" t="s">
        <v>338</v>
      </c>
      <c r="B187" s="235">
        <v>5502</v>
      </c>
      <c r="C187" s="234">
        <v>250889521</v>
      </c>
      <c r="D187" s="235">
        <v>3076</v>
      </c>
      <c r="E187" s="215">
        <v>0.21747737556561086</v>
      </c>
      <c r="F187" s="234">
        <v>135991223</v>
      </c>
      <c r="G187" s="215">
        <v>4.3175238168333532E-2</v>
      </c>
      <c r="H187" s="215">
        <v>0.55906942929843695</v>
      </c>
      <c r="I187" s="66"/>
      <c r="J187" s="66"/>
      <c r="K187" s="66"/>
      <c r="L187" s="66"/>
      <c r="M187" s="66"/>
      <c r="N187" s="66"/>
      <c r="O187" s="66"/>
      <c r="P187" s="66"/>
      <c r="Q187" s="66"/>
      <c r="R187" s="66"/>
      <c r="S187" s="66"/>
      <c r="T187" s="66"/>
      <c r="U187" s="66"/>
      <c r="V187" s="66"/>
      <c r="W187" s="66"/>
      <c r="X187" s="66"/>
      <c r="Y187" s="66"/>
      <c r="Z187" s="66"/>
      <c r="AA187" s="66"/>
      <c r="AB187" s="66"/>
      <c r="AC187" s="66"/>
      <c r="AD187" s="66"/>
    </row>
    <row r="188" spans="1:30" x14ac:dyDescent="0.25">
      <c r="A188" t="s">
        <v>339</v>
      </c>
      <c r="B188" s="235">
        <v>448</v>
      </c>
      <c r="C188" s="234">
        <v>634349853</v>
      </c>
      <c r="D188" s="235">
        <v>232</v>
      </c>
      <c r="E188" s="215">
        <v>1.6402714932126698E-2</v>
      </c>
      <c r="F188" s="234">
        <v>320683855</v>
      </c>
      <c r="G188" s="215">
        <v>0.10181246635574662</v>
      </c>
      <c r="H188" s="215">
        <v>0.5178571428571429</v>
      </c>
      <c r="I188" s="66"/>
      <c r="J188" s="66"/>
      <c r="K188" s="66"/>
      <c r="L188" s="66"/>
      <c r="M188" s="66"/>
      <c r="N188" s="66"/>
      <c r="O188" s="66"/>
      <c r="P188" s="66"/>
      <c r="Q188" s="66"/>
      <c r="R188" s="66"/>
      <c r="S188" s="66"/>
      <c r="T188" s="66"/>
      <c r="U188" s="66"/>
      <c r="V188" s="66"/>
      <c r="W188" s="66"/>
      <c r="X188" s="66"/>
      <c r="Y188" s="66"/>
      <c r="Z188" s="66"/>
      <c r="AA188" s="66"/>
      <c r="AB188" s="66"/>
      <c r="AC188" s="66"/>
      <c r="AD188" s="66"/>
    </row>
    <row r="189" spans="1:30" x14ac:dyDescent="0.25">
      <c r="A189" t="s">
        <v>340</v>
      </c>
      <c r="B189" s="235">
        <v>296</v>
      </c>
      <c r="C189" s="234">
        <v>11519723</v>
      </c>
      <c r="D189" s="235">
        <v>191</v>
      </c>
      <c r="E189" s="215">
        <v>1.35039592760181E-2</v>
      </c>
      <c r="F189" s="234">
        <v>7399602</v>
      </c>
      <c r="G189" s="215">
        <v>2.3492661633087684E-3</v>
      </c>
      <c r="H189" s="215">
        <v>0.64527027027027029</v>
      </c>
      <c r="I189" s="66"/>
      <c r="J189" s="66"/>
      <c r="K189" s="66"/>
      <c r="L189" s="66"/>
      <c r="M189" s="66"/>
      <c r="N189" s="66"/>
      <c r="O189" s="66"/>
      <c r="P189" s="66"/>
      <c r="Q189" s="66"/>
      <c r="R189" s="66"/>
      <c r="S189" s="66"/>
      <c r="T189" s="66"/>
      <c r="U189" s="66"/>
      <c r="V189" s="66"/>
      <c r="W189" s="66"/>
      <c r="X189" s="66"/>
      <c r="Y189" s="66"/>
      <c r="Z189" s="66"/>
      <c r="AA189" s="66"/>
      <c r="AB189" s="66"/>
      <c r="AC189" s="66"/>
      <c r="AD189" s="66"/>
    </row>
    <row r="190" spans="1:30" x14ac:dyDescent="0.25">
      <c r="A190" t="s">
        <v>341</v>
      </c>
      <c r="B190" s="235">
        <v>145</v>
      </c>
      <c r="C190" s="234">
        <v>13411900</v>
      </c>
      <c r="D190" s="235">
        <v>80</v>
      </c>
      <c r="E190" s="215">
        <v>5.6561085972850677E-3</v>
      </c>
      <c r="F190" s="234">
        <v>7098100</v>
      </c>
      <c r="G190" s="215">
        <v>2.2535436573185921E-3</v>
      </c>
      <c r="H190" s="215">
        <v>0.55172413793103448</v>
      </c>
      <c r="I190" s="66"/>
      <c r="J190" s="66"/>
      <c r="K190" s="66"/>
      <c r="L190" s="66"/>
      <c r="M190" s="66"/>
      <c r="N190" s="66"/>
      <c r="O190" s="66"/>
      <c r="P190" s="66"/>
      <c r="Q190" s="66"/>
      <c r="R190" s="66"/>
      <c r="S190" s="66"/>
      <c r="T190" s="66"/>
      <c r="U190" s="66"/>
      <c r="V190" s="66"/>
      <c r="W190" s="66"/>
      <c r="X190" s="66"/>
      <c r="Y190" s="66"/>
      <c r="Z190" s="66"/>
      <c r="AA190" s="66"/>
      <c r="AB190" s="66"/>
      <c r="AC190" s="66"/>
      <c r="AD190" s="66"/>
    </row>
    <row r="191" spans="1:30" x14ac:dyDescent="0.25">
      <c r="A191" t="s">
        <v>342</v>
      </c>
      <c r="B191" s="235">
        <v>46</v>
      </c>
      <c r="C191" s="234">
        <v>407300</v>
      </c>
      <c r="D191" s="235">
        <v>25</v>
      </c>
      <c r="E191" s="215">
        <v>1.7675339366515837E-3</v>
      </c>
      <c r="F191" s="234">
        <v>235600</v>
      </c>
      <c r="G191" s="215">
        <v>7.4799578149682358E-5</v>
      </c>
      <c r="H191" s="215">
        <v>0.54347826086956519</v>
      </c>
      <c r="I191" s="66"/>
      <c r="J191" s="66"/>
      <c r="K191" s="66"/>
      <c r="L191" s="66"/>
      <c r="M191" s="66"/>
      <c r="N191" s="66"/>
      <c r="O191" s="66"/>
      <c r="P191" s="66"/>
      <c r="Q191" s="66"/>
      <c r="R191" s="66"/>
      <c r="S191" s="66"/>
      <c r="T191" s="66"/>
      <c r="U191" s="66"/>
      <c r="V191" s="66"/>
      <c r="W191" s="66"/>
      <c r="X191" s="66"/>
      <c r="Y191" s="66"/>
      <c r="Z191" s="66"/>
      <c r="AA191" s="66"/>
      <c r="AB191" s="66"/>
      <c r="AC191" s="66"/>
      <c r="AD191" s="66"/>
    </row>
    <row r="192" spans="1:30" x14ac:dyDescent="0.25">
      <c r="A192" t="s">
        <v>343</v>
      </c>
      <c r="B192" s="235">
        <v>1544</v>
      </c>
      <c r="C192" s="234">
        <v>176718038</v>
      </c>
      <c r="D192" s="235">
        <v>692</v>
      </c>
      <c r="E192" s="215">
        <v>4.8925339366515837E-2</v>
      </c>
      <c r="F192" s="234">
        <v>50873386</v>
      </c>
      <c r="G192" s="215">
        <v>1.6151561170823243E-2</v>
      </c>
      <c r="H192" s="215">
        <v>0.44818652849740931</v>
      </c>
      <c r="I192" s="66"/>
      <c r="J192" s="66"/>
      <c r="K192" s="66"/>
      <c r="L192" s="66"/>
      <c r="M192" s="66"/>
      <c r="N192" s="66"/>
      <c r="O192" s="66"/>
      <c r="P192" s="66"/>
      <c r="Q192" s="66"/>
      <c r="R192" s="66"/>
      <c r="S192" s="66"/>
      <c r="T192" s="66"/>
      <c r="U192" s="66"/>
      <c r="V192" s="66"/>
      <c r="W192" s="66"/>
      <c r="X192" s="66"/>
      <c r="Y192" s="66"/>
      <c r="Z192" s="66"/>
      <c r="AA192" s="66"/>
      <c r="AB192" s="66"/>
      <c r="AC192" s="66"/>
      <c r="AD192" s="66"/>
    </row>
    <row r="193" spans="1:31" x14ac:dyDescent="0.25">
      <c r="A193" t="s">
        <v>344</v>
      </c>
      <c r="B193" s="235">
        <v>1232</v>
      </c>
      <c r="C193" s="234">
        <v>10479417</v>
      </c>
      <c r="D193" s="235">
        <v>676</v>
      </c>
      <c r="E193" s="215">
        <v>4.779411764705882E-2</v>
      </c>
      <c r="F193" s="234">
        <v>5780500</v>
      </c>
      <c r="G193" s="215">
        <v>1.8352247941181615E-3</v>
      </c>
      <c r="H193" s="215">
        <v>0.54870129870129869</v>
      </c>
      <c r="I193" s="66"/>
      <c r="J193" s="66"/>
      <c r="K193" s="66"/>
      <c r="L193" s="66"/>
      <c r="M193" s="66"/>
      <c r="N193" s="66"/>
      <c r="O193" s="66"/>
      <c r="P193" s="66"/>
      <c r="Q193" s="66"/>
      <c r="R193" s="66"/>
      <c r="S193" s="66"/>
      <c r="T193" s="66"/>
      <c r="U193" s="66"/>
      <c r="V193" s="66"/>
      <c r="W193" s="66"/>
      <c r="X193" s="66"/>
      <c r="Y193" s="66"/>
      <c r="Z193" s="66"/>
      <c r="AA193" s="66"/>
      <c r="AB193" s="66"/>
      <c r="AC193" s="66"/>
      <c r="AD193" s="66"/>
    </row>
    <row r="194" spans="1:31" x14ac:dyDescent="0.25">
      <c r="A194" t="s">
        <v>345</v>
      </c>
      <c r="B194" s="235">
        <v>121</v>
      </c>
      <c r="C194" s="234">
        <v>55035968</v>
      </c>
      <c r="D194" s="235">
        <v>45</v>
      </c>
      <c r="E194" s="215">
        <v>3.1815610859728507E-3</v>
      </c>
      <c r="F194" s="234">
        <v>21352700</v>
      </c>
      <c r="G194" s="215">
        <v>6.7791721237551884E-3</v>
      </c>
      <c r="H194" s="215">
        <v>0.37190082644628097</v>
      </c>
      <c r="I194" s="66"/>
      <c r="J194" s="66"/>
      <c r="K194" s="66"/>
      <c r="L194" s="66"/>
      <c r="M194" s="66"/>
      <c r="N194" s="66"/>
      <c r="O194" s="66"/>
      <c r="P194" s="66"/>
      <c r="Q194" s="66"/>
      <c r="R194" s="66"/>
      <c r="S194" s="66"/>
      <c r="T194" s="66"/>
      <c r="U194" s="66"/>
      <c r="V194" s="66"/>
      <c r="W194" s="66"/>
      <c r="X194" s="66"/>
      <c r="Y194" s="66"/>
      <c r="Z194" s="66"/>
      <c r="AA194" s="66"/>
      <c r="AB194" s="66"/>
      <c r="AC194" s="66"/>
      <c r="AD194" s="66"/>
    </row>
    <row r="195" spans="1:31" x14ac:dyDescent="0.25">
      <c r="A195" t="s">
        <v>346</v>
      </c>
      <c r="B195" s="235">
        <v>73</v>
      </c>
      <c r="C195" s="234">
        <v>664300</v>
      </c>
      <c r="D195" s="235">
        <v>39</v>
      </c>
      <c r="E195" s="215">
        <v>2.7573529411764708E-3</v>
      </c>
      <c r="F195" s="234">
        <v>365400</v>
      </c>
      <c r="G195" s="215">
        <v>1.1600919293673146E-4</v>
      </c>
      <c r="H195" s="215">
        <v>0.53424657534246578</v>
      </c>
      <c r="I195" s="66"/>
      <c r="J195" s="66"/>
      <c r="K195" s="66"/>
      <c r="L195" s="66"/>
      <c r="M195" s="66"/>
      <c r="N195" s="66"/>
      <c r="O195" s="66"/>
      <c r="P195" s="66"/>
      <c r="Q195" s="66"/>
      <c r="R195" s="66"/>
      <c r="S195" s="66"/>
      <c r="T195" s="66"/>
      <c r="U195" s="66"/>
      <c r="V195" s="66"/>
      <c r="W195" s="66"/>
      <c r="X195" s="66"/>
      <c r="Y195" s="66"/>
      <c r="Z195" s="66"/>
      <c r="AA195" s="66"/>
      <c r="AB195" s="66"/>
      <c r="AC195" s="66"/>
      <c r="AD195" s="66"/>
    </row>
    <row r="196" spans="1:31" x14ac:dyDescent="0.25">
      <c r="A196" t="s">
        <v>347</v>
      </c>
      <c r="B196" s="235">
        <v>8</v>
      </c>
      <c r="C196" s="234">
        <v>7189480</v>
      </c>
      <c r="D196" s="235">
        <v>8</v>
      </c>
      <c r="E196" s="215">
        <v>5.6561085972850684E-4</v>
      </c>
      <c r="F196" s="234">
        <v>7210500</v>
      </c>
      <c r="G196" s="215">
        <v>2.2892290248229395E-3</v>
      </c>
      <c r="H196" s="215">
        <v>1</v>
      </c>
      <c r="I196" s="66"/>
      <c r="J196" s="66"/>
      <c r="K196" s="66"/>
      <c r="L196" s="66"/>
      <c r="M196" s="66"/>
      <c r="N196" s="66"/>
      <c r="O196" s="66"/>
      <c r="P196" s="66"/>
      <c r="Q196" s="66"/>
      <c r="R196" s="66"/>
      <c r="S196" s="66"/>
      <c r="T196" s="66"/>
      <c r="U196" s="66"/>
      <c r="V196" s="66"/>
      <c r="W196" s="66"/>
      <c r="X196" s="66"/>
      <c r="Y196" s="66"/>
      <c r="Z196" s="66"/>
      <c r="AA196" s="66"/>
      <c r="AB196" s="66"/>
      <c r="AC196" s="66"/>
      <c r="AD196" s="66"/>
    </row>
    <row r="197" spans="1:31" x14ac:dyDescent="0.25">
      <c r="A197" t="s">
        <v>348</v>
      </c>
      <c r="B197" s="235">
        <v>125</v>
      </c>
      <c r="C197" s="234">
        <v>119481481</v>
      </c>
      <c r="D197" s="235">
        <v>42</v>
      </c>
      <c r="E197" s="215">
        <v>2.9694570135746605E-3</v>
      </c>
      <c r="F197" s="234">
        <v>36202650</v>
      </c>
      <c r="G197" s="215">
        <v>1.14938155683387E-2</v>
      </c>
      <c r="H197" s="215">
        <v>0.33600000000000002</v>
      </c>
      <c r="I197" s="66"/>
      <c r="J197" s="66"/>
      <c r="K197" s="66"/>
      <c r="L197" s="66"/>
      <c r="M197" s="66"/>
      <c r="N197" s="66"/>
      <c r="O197" s="66"/>
      <c r="P197" s="66"/>
      <c r="Q197" s="66"/>
      <c r="R197" s="66"/>
      <c r="S197" s="66"/>
      <c r="T197" s="66"/>
      <c r="U197" s="66"/>
      <c r="V197" s="66"/>
      <c r="W197" s="66"/>
      <c r="X197" s="66"/>
      <c r="Y197" s="66"/>
      <c r="Z197" s="66"/>
      <c r="AA197" s="66"/>
      <c r="AB197" s="66"/>
      <c r="AC197" s="66"/>
      <c r="AD197" s="66"/>
    </row>
    <row r="198" spans="1:31" x14ac:dyDescent="0.25">
      <c r="A198" t="s">
        <v>349</v>
      </c>
      <c r="B198" s="235">
        <v>49</v>
      </c>
      <c r="C198" s="234">
        <v>3471700</v>
      </c>
      <c r="D198" s="235">
        <v>38</v>
      </c>
      <c r="E198" s="215">
        <v>2.6866515837104072E-3</v>
      </c>
      <c r="F198" s="234">
        <v>2758400</v>
      </c>
      <c r="G198" s="215">
        <v>8.7575193704619609E-4</v>
      </c>
      <c r="H198" s="215">
        <v>0.77551020408163263</v>
      </c>
      <c r="I198" s="66"/>
      <c r="J198" s="66"/>
      <c r="K198" s="66"/>
      <c r="L198" s="66"/>
      <c r="M198" s="66"/>
      <c r="N198" s="66"/>
      <c r="O198" s="66"/>
      <c r="P198" s="66"/>
      <c r="Q198" s="66"/>
      <c r="R198" s="66"/>
      <c r="S198" s="66"/>
      <c r="T198" s="66"/>
      <c r="U198" s="66"/>
      <c r="V198" s="66"/>
      <c r="W198" s="66"/>
      <c r="X198" s="66"/>
      <c r="Y198" s="66"/>
      <c r="Z198" s="66"/>
      <c r="AA198" s="66"/>
      <c r="AB198" s="66"/>
      <c r="AC198" s="66"/>
      <c r="AD198" s="66"/>
    </row>
    <row r="199" spans="1:31" x14ac:dyDescent="0.25">
      <c r="A199" t="s">
        <v>350</v>
      </c>
      <c r="B199" s="235">
        <v>903</v>
      </c>
      <c r="C199" s="234">
        <v>24193924</v>
      </c>
      <c r="D199" s="235">
        <v>595</v>
      </c>
      <c r="E199" s="215">
        <v>4.2067307692307696E-2</v>
      </c>
      <c r="F199" s="234">
        <v>15722712</v>
      </c>
      <c r="G199" s="215">
        <v>4.9917327036033471E-3</v>
      </c>
      <c r="H199" s="215">
        <v>0.65891472868217049</v>
      </c>
      <c r="I199" s="66"/>
      <c r="J199" s="66"/>
      <c r="K199" s="66"/>
      <c r="L199" s="66"/>
      <c r="M199" s="66"/>
      <c r="N199" s="66"/>
      <c r="O199" s="66"/>
      <c r="P199" s="66"/>
      <c r="Q199" s="66"/>
      <c r="R199" s="66"/>
      <c r="S199" s="66"/>
      <c r="T199" s="66"/>
      <c r="U199" s="66"/>
      <c r="V199" s="66"/>
      <c r="W199" s="66"/>
      <c r="X199" s="66"/>
      <c r="Y199" s="66"/>
      <c r="Z199" s="66"/>
      <c r="AA199" s="66"/>
      <c r="AB199" s="66"/>
      <c r="AC199" s="66"/>
      <c r="AD199" s="66"/>
    </row>
    <row r="200" spans="1:31" x14ac:dyDescent="0.25">
      <c r="A200" t="s">
        <v>121</v>
      </c>
      <c r="B200" s="235">
        <v>25228</v>
      </c>
      <c r="C200" s="225">
        <v>7744477504</v>
      </c>
      <c r="D200" s="235">
        <v>14144</v>
      </c>
      <c r="E200" s="215">
        <v>1</v>
      </c>
      <c r="F200" s="225">
        <v>3149750384</v>
      </c>
      <c r="G200" s="215">
        <v>1</v>
      </c>
      <c r="H200" s="215">
        <v>0.56064690026954178</v>
      </c>
      <c r="I200" s="66"/>
      <c r="J200" s="66"/>
      <c r="K200" s="66"/>
      <c r="L200" s="66"/>
      <c r="M200" s="66"/>
      <c r="N200" s="66"/>
      <c r="O200" s="66"/>
      <c r="P200" s="66"/>
      <c r="Q200" s="66"/>
      <c r="R200" s="66"/>
      <c r="S200" s="66"/>
      <c r="T200" s="66"/>
      <c r="U200" s="66"/>
      <c r="V200" s="66"/>
      <c r="W200" s="66"/>
      <c r="X200" s="66"/>
      <c r="Y200" s="66"/>
      <c r="Z200" s="66"/>
      <c r="AA200" s="66"/>
      <c r="AB200" s="66"/>
      <c r="AC200" s="66"/>
      <c r="AD200" s="66"/>
    </row>
    <row r="201" spans="1:31" x14ac:dyDescent="0.25">
      <c r="B201" s="235"/>
      <c r="C201" s="225"/>
      <c r="D201" s="235"/>
      <c r="E201" s="215"/>
      <c r="F201" s="225"/>
      <c r="G201" s="215"/>
      <c r="H201" s="215"/>
      <c r="I201" s="66"/>
      <c r="J201" s="66"/>
      <c r="K201" s="66"/>
      <c r="L201" s="66"/>
      <c r="M201" s="66"/>
      <c r="N201" s="66"/>
      <c r="O201" s="66"/>
      <c r="P201" s="66"/>
      <c r="Q201" s="66"/>
      <c r="R201" s="66"/>
      <c r="S201" s="66"/>
      <c r="T201" s="66"/>
      <c r="U201" s="66"/>
      <c r="V201" s="66"/>
      <c r="W201" s="66"/>
      <c r="X201" s="66"/>
      <c r="Y201" s="66"/>
      <c r="Z201" s="66"/>
      <c r="AA201" s="66"/>
      <c r="AB201" s="66"/>
      <c r="AC201" s="66"/>
      <c r="AD201" s="66"/>
    </row>
    <row r="202" spans="1:31" s="23" customFormat="1" ht="17.25" customHeight="1" x14ac:dyDescent="0.2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row>
    <row r="203" spans="1:31"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row>
    <row r="204" spans="1:31" s="25" customFormat="1" ht="27.75" x14ac:dyDescent="0.45">
      <c r="A204" s="77" t="s">
        <v>281</v>
      </c>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row>
    <row r="205" spans="1:31"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row>
    <row r="206" spans="1:31" s="1" customFormat="1" x14ac:dyDescent="0.25">
      <c r="A206" s="78"/>
      <c r="B206" s="78" t="s">
        <v>370</v>
      </c>
      <c r="C206" s="78" t="s">
        <v>284</v>
      </c>
      <c r="D206" s="78" t="s">
        <v>157</v>
      </c>
      <c r="E206" s="1" t="s">
        <v>158</v>
      </c>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row>
    <row r="207" spans="1:31" s="10" customFormat="1" ht="30" x14ac:dyDescent="0.25">
      <c r="A207" s="90"/>
      <c r="B207" s="90" t="s">
        <v>363</v>
      </c>
      <c r="C207" s="234">
        <v>1685412041</v>
      </c>
      <c r="D207" s="330">
        <v>47400650</v>
      </c>
      <c r="E207" s="331">
        <v>16294000</v>
      </c>
      <c r="F207" s="269"/>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row>
    <row r="208" spans="1:31" s="10" customFormat="1" ht="30" x14ac:dyDescent="0.25">
      <c r="A208" s="90"/>
      <c r="B208" s="90" t="s">
        <v>288</v>
      </c>
      <c r="C208" s="101">
        <v>12364</v>
      </c>
      <c r="D208" s="332">
        <v>293</v>
      </c>
      <c r="E208" s="333">
        <v>262</v>
      </c>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row>
    <row r="209" spans="1:31" s="10" customFormat="1" x14ac:dyDescent="0.25">
      <c r="A209" s="90"/>
      <c r="B209" s="90" t="s">
        <v>371</v>
      </c>
      <c r="C209" s="334">
        <v>99.106690230063592</v>
      </c>
      <c r="D209" s="335">
        <v>2.7872837157769328</v>
      </c>
      <c r="E209" s="336">
        <v>0.95813033924364621</v>
      </c>
      <c r="F209" s="101"/>
      <c r="G209" s="101"/>
      <c r="H209" s="90"/>
      <c r="I209" s="90"/>
      <c r="J209" s="101"/>
      <c r="K209" s="90"/>
      <c r="L209" s="90"/>
      <c r="M209" s="90"/>
      <c r="N209" s="90"/>
      <c r="O209" s="90"/>
      <c r="P209" s="90"/>
      <c r="Q209" s="90"/>
      <c r="R209" s="90"/>
      <c r="S209" s="90"/>
      <c r="T209" s="90"/>
      <c r="U209" s="90"/>
      <c r="V209" s="90"/>
      <c r="W209" s="90"/>
      <c r="X209" s="90"/>
      <c r="Y209" s="90"/>
      <c r="Z209" s="90"/>
      <c r="AA209" s="90"/>
      <c r="AB209" s="90"/>
      <c r="AC209" s="90"/>
      <c r="AD209" s="90"/>
      <c r="AE209" s="90"/>
    </row>
    <row r="210" spans="1:31" s="10" customFormat="1" x14ac:dyDescent="0.25">
      <c r="A210" s="90"/>
      <c r="B210" s="90" t="s">
        <v>365</v>
      </c>
      <c r="C210" s="337">
        <v>0.59</v>
      </c>
      <c r="D210" s="337">
        <v>0.62473347547974412</v>
      </c>
      <c r="E210" s="337">
        <v>0.80864197530864201</v>
      </c>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row>
    <row r="211" spans="1:31" x14ac:dyDescent="0.25">
      <c r="A211" s="66"/>
      <c r="B211" s="66" t="s">
        <v>293</v>
      </c>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row>
    <row r="212" spans="1:31"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row>
    <row r="213" spans="1:31" x14ac:dyDescent="0.25">
      <c r="A213" s="262" t="s">
        <v>366</v>
      </c>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row>
    <row r="214" spans="1:31" s="20" customFormat="1" ht="18.75" x14ac:dyDescent="0.3">
      <c r="A214" s="216" t="s">
        <v>281</v>
      </c>
      <c r="B214" s="216" t="s">
        <v>372</v>
      </c>
      <c r="C214" s="216"/>
      <c r="D214" s="216"/>
      <c r="E214" s="216"/>
      <c r="F214" s="216"/>
      <c r="G214" s="216"/>
      <c r="H214" s="216"/>
      <c r="I214" s="216"/>
      <c r="J214" s="62"/>
      <c r="K214" s="62"/>
      <c r="L214" s="62"/>
      <c r="M214" s="62"/>
      <c r="N214" s="62"/>
      <c r="O214" s="62"/>
      <c r="P214" s="62"/>
      <c r="Q214" s="62"/>
      <c r="R214" s="62"/>
      <c r="S214" s="62"/>
      <c r="T214" s="62"/>
      <c r="U214" s="62"/>
      <c r="V214" s="62"/>
      <c r="W214" s="62"/>
      <c r="X214" s="62"/>
      <c r="Y214" s="62"/>
      <c r="Z214" s="62"/>
      <c r="AA214" s="62"/>
      <c r="AB214" s="62"/>
      <c r="AC214" s="62"/>
      <c r="AD214" s="62"/>
    </row>
    <row r="215" spans="1:31"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row>
    <row r="216" spans="1:31" s="1" customFormat="1" ht="45" x14ac:dyDescent="0.25">
      <c r="A216" s="78" t="s">
        <v>367</v>
      </c>
      <c r="B216" s="263" t="s">
        <v>110</v>
      </c>
      <c r="C216" s="264" t="s">
        <v>111</v>
      </c>
      <c r="D216" s="263" t="s">
        <v>310</v>
      </c>
      <c r="E216" s="265" t="s">
        <v>311</v>
      </c>
      <c r="F216" s="264" t="s">
        <v>368</v>
      </c>
      <c r="G216" s="78" t="s">
        <v>115</v>
      </c>
      <c r="H216" s="78" t="s">
        <v>117</v>
      </c>
      <c r="I216" s="78"/>
      <c r="J216" s="78"/>
      <c r="K216" s="78"/>
      <c r="L216" s="78"/>
      <c r="M216" s="78"/>
      <c r="N216" s="78"/>
      <c r="O216" s="78"/>
      <c r="P216" s="78"/>
      <c r="Q216" s="78"/>
      <c r="R216" s="78"/>
      <c r="S216" s="78"/>
      <c r="T216" s="78"/>
      <c r="U216" s="78"/>
      <c r="V216" s="78"/>
      <c r="W216" s="78"/>
      <c r="X216" s="78"/>
      <c r="Y216" s="78"/>
      <c r="Z216" s="78"/>
      <c r="AA216" s="78"/>
      <c r="AB216" s="78"/>
      <c r="AC216" s="78"/>
      <c r="AD216" s="78"/>
    </row>
    <row r="217" spans="1:31" x14ac:dyDescent="0.25">
      <c r="A217" t="s">
        <v>127</v>
      </c>
      <c r="B217" s="235">
        <v>5656</v>
      </c>
      <c r="C217" s="234">
        <v>1621825284</v>
      </c>
      <c r="D217" s="235">
        <v>2670</v>
      </c>
      <c r="E217" s="215">
        <v>0.21594953089615013</v>
      </c>
      <c r="F217" s="234">
        <v>673836207</v>
      </c>
      <c r="G217" s="215">
        <v>0.39980502726217321</v>
      </c>
      <c r="H217" s="215">
        <v>0.47206506364922207</v>
      </c>
      <c r="I217" s="66"/>
      <c r="J217" s="66"/>
      <c r="K217" s="66"/>
      <c r="L217" s="66"/>
      <c r="M217" s="66"/>
      <c r="N217" s="66"/>
      <c r="O217" s="66"/>
      <c r="P217" s="66"/>
      <c r="Q217" s="66"/>
      <c r="R217" s="66"/>
      <c r="S217" s="66"/>
      <c r="T217" s="66"/>
      <c r="U217" s="66"/>
      <c r="V217" s="66"/>
      <c r="W217" s="66"/>
      <c r="X217" s="66"/>
      <c r="Y217" s="66"/>
      <c r="Z217" s="66"/>
      <c r="AA217" s="66"/>
      <c r="AB217" s="66"/>
      <c r="AC217" s="66"/>
      <c r="AD217" s="66"/>
    </row>
    <row r="218" spans="1:31" x14ac:dyDescent="0.25">
      <c r="A218" t="s">
        <v>128</v>
      </c>
      <c r="B218" s="235">
        <v>11088</v>
      </c>
      <c r="C218" s="234">
        <v>246764799</v>
      </c>
      <c r="D218" s="235">
        <v>7287</v>
      </c>
      <c r="E218" s="215">
        <v>0.5893723714008412</v>
      </c>
      <c r="F218" s="234">
        <v>127318939</v>
      </c>
      <c r="G218" s="215">
        <v>7.5541728611632719E-2</v>
      </c>
      <c r="H218" s="215">
        <v>0.65719696969696972</v>
      </c>
      <c r="I218" s="66"/>
      <c r="J218" s="66"/>
      <c r="K218" s="66"/>
      <c r="L218" s="66"/>
      <c r="M218" s="66"/>
      <c r="N218" s="66"/>
      <c r="O218" s="66"/>
      <c r="P218" s="66"/>
      <c r="Q218" s="66"/>
      <c r="R218" s="66"/>
      <c r="S218" s="66"/>
      <c r="T218" s="66"/>
      <c r="U218" s="66"/>
      <c r="V218" s="66"/>
      <c r="W218" s="66"/>
      <c r="X218" s="66"/>
      <c r="Y218" s="66"/>
      <c r="Z218" s="66"/>
      <c r="AA218" s="66"/>
      <c r="AB218" s="66"/>
      <c r="AC218" s="66"/>
      <c r="AD218" s="66"/>
    </row>
    <row r="219" spans="1:31" x14ac:dyDescent="0.25">
      <c r="A219" t="s">
        <v>129</v>
      </c>
      <c r="B219" s="235">
        <v>465</v>
      </c>
      <c r="C219" s="234">
        <v>246116459</v>
      </c>
      <c r="D219" s="235">
        <v>244</v>
      </c>
      <c r="E219" s="215">
        <v>1.973471368489162E-2</v>
      </c>
      <c r="F219" s="234">
        <v>106833645</v>
      </c>
      <c r="G219" s="215">
        <v>6.3387256291709382E-2</v>
      </c>
      <c r="H219" s="215">
        <v>0.52473118279569897</v>
      </c>
      <c r="I219" s="66"/>
      <c r="J219" s="66"/>
      <c r="K219" s="66"/>
      <c r="L219" s="66"/>
      <c r="M219" s="66"/>
      <c r="N219" s="66"/>
      <c r="O219" s="66"/>
      <c r="P219" s="66"/>
      <c r="Q219" s="66"/>
      <c r="R219" s="66"/>
      <c r="S219" s="66"/>
      <c r="T219" s="66"/>
      <c r="U219" s="66"/>
      <c r="V219" s="66"/>
      <c r="W219" s="66"/>
      <c r="X219" s="66"/>
      <c r="Y219" s="66"/>
      <c r="Z219" s="66"/>
      <c r="AA219" s="66"/>
      <c r="AB219" s="66"/>
      <c r="AC219" s="66"/>
      <c r="AD219" s="66"/>
    </row>
    <row r="220" spans="1:31" x14ac:dyDescent="0.25">
      <c r="A220" t="s">
        <v>130</v>
      </c>
      <c r="B220" s="235">
        <v>1682</v>
      </c>
      <c r="C220" s="234">
        <v>898856523</v>
      </c>
      <c r="D220" s="235">
        <v>984</v>
      </c>
      <c r="E220" s="215">
        <v>7.9585894532513746E-2</v>
      </c>
      <c r="F220" s="234">
        <v>425976281</v>
      </c>
      <c r="G220" s="215">
        <v>0.25274311007488526</v>
      </c>
      <c r="H220" s="215">
        <v>0.58501783590963141</v>
      </c>
      <c r="I220" s="66"/>
      <c r="J220" s="66"/>
      <c r="K220" s="66"/>
      <c r="L220" s="66"/>
      <c r="M220" s="66"/>
      <c r="N220" s="66"/>
      <c r="O220" s="66"/>
      <c r="P220" s="66"/>
      <c r="Q220" s="66"/>
      <c r="R220" s="66"/>
      <c r="S220" s="66"/>
      <c r="T220" s="66"/>
      <c r="U220" s="66"/>
      <c r="V220" s="66"/>
      <c r="W220" s="66"/>
      <c r="X220" s="66"/>
      <c r="Y220" s="66"/>
      <c r="Z220" s="66"/>
      <c r="AA220" s="66"/>
      <c r="AB220" s="66"/>
      <c r="AC220" s="66"/>
      <c r="AD220" s="66"/>
    </row>
    <row r="221" spans="1:31" x14ac:dyDescent="0.25">
      <c r="A221" t="s">
        <v>131</v>
      </c>
      <c r="B221" s="235">
        <v>1782</v>
      </c>
      <c r="C221" s="234">
        <v>832582898</v>
      </c>
      <c r="D221" s="235">
        <v>1102</v>
      </c>
      <c r="E221" s="215">
        <v>8.9129731478485921E-2</v>
      </c>
      <c r="F221" s="234">
        <v>342736419</v>
      </c>
      <c r="G221" s="215">
        <v>0.20335467568906493</v>
      </c>
      <c r="H221" s="215">
        <v>0.6184062850729517</v>
      </c>
      <c r="I221" s="66"/>
      <c r="J221" s="66"/>
      <c r="K221" s="66"/>
      <c r="L221" s="66"/>
      <c r="M221" s="66"/>
      <c r="N221" s="66"/>
      <c r="O221" s="66"/>
      <c r="P221" s="66"/>
      <c r="Q221" s="66"/>
      <c r="R221" s="66"/>
      <c r="S221" s="66"/>
      <c r="T221" s="66"/>
      <c r="U221" s="66"/>
      <c r="V221" s="66"/>
      <c r="W221" s="66"/>
      <c r="X221" s="66"/>
      <c r="Y221" s="66"/>
      <c r="Z221" s="66"/>
      <c r="AA221" s="66"/>
      <c r="AB221" s="66"/>
      <c r="AC221" s="66"/>
      <c r="AD221" s="66"/>
    </row>
    <row r="222" spans="1:31" x14ac:dyDescent="0.25">
      <c r="A222" t="s">
        <v>132</v>
      </c>
      <c r="B222" s="235">
        <v>263</v>
      </c>
      <c r="C222" s="266">
        <v>80827924</v>
      </c>
      <c r="D222" s="235">
        <v>77</v>
      </c>
      <c r="E222" s="215">
        <v>6.2277580071174376E-3</v>
      </c>
      <c r="F222" s="266">
        <v>8710550</v>
      </c>
      <c r="G222" s="215">
        <v>5.1682020705345133E-3</v>
      </c>
      <c r="H222" s="215">
        <v>0.29277566539923955</v>
      </c>
      <c r="I222" s="66"/>
      <c r="J222" s="66"/>
      <c r="K222" s="66"/>
      <c r="L222" s="66"/>
      <c r="M222" s="66"/>
      <c r="N222" s="66"/>
      <c r="O222" s="66"/>
      <c r="P222" s="66"/>
      <c r="Q222" s="66"/>
      <c r="R222" s="66"/>
      <c r="S222" s="66"/>
      <c r="T222" s="66"/>
      <c r="U222" s="66"/>
      <c r="V222" s="66"/>
      <c r="W222" s="66"/>
      <c r="X222" s="66"/>
      <c r="Y222" s="66"/>
      <c r="Z222" s="66"/>
      <c r="AA222" s="66"/>
      <c r="AB222" s="66"/>
      <c r="AC222" s="66"/>
      <c r="AD222" s="66"/>
    </row>
    <row r="223" spans="1:31" x14ac:dyDescent="0.25">
      <c r="A223" t="s">
        <v>121</v>
      </c>
      <c r="B223" s="235">
        <v>20936</v>
      </c>
      <c r="C223" s="234">
        <v>3926973887</v>
      </c>
      <c r="D223" s="235">
        <v>12364</v>
      </c>
      <c r="E223" s="215">
        <v>1</v>
      </c>
      <c r="F223" s="234">
        <v>1685412041</v>
      </c>
      <c r="G223" s="215">
        <v>1</v>
      </c>
      <c r="H223" s="215">
        <v>0.59056171188383644</v>
      </c>
      <c r="I223" s="66"/>
      <c r="J223" s="66"/>
      <c r="K223" s="66"/>
      <c r="L223" s="66"/>
      <c r="M223" s="66"/>
      <c r="N223" s="66"/>
      <c r="O223" s="66"/>
      <c r="P223" s="66"/>
      <c r="Q223" s="66"/>
      <c r="R223" s="66"/>
      <c r="S223" s="66"/>
      <c r="T223" s="66"/>
      <c r="U223" s="66"/>
      <c r="V223" s="66"/>
      <c r="W223" s="66"/>
      <c r="X223" s="66"/>
      <c r="Y223" s="66"/>
      <c r="Z223" s="66"/>
      <c r="AA223" s="66"/>
      <c r="AB223" s="66"/>
      <c r="AC223" s="66"/>
      <c r="AD223" s="66"/>
    </row>
    <row r="224" spans="1:31" x14ac:dyDescent="0.25">
      <c r="A224" s="66"/>
      <c r="B224" s="267"/>
      <c r="C224" s="268"/>
      <c r="D224" s="267"/>
      <c r="E224" s="215"/>
      <c r="F224" s="268"/>
      <c r="G224" s="215"/>
      <c r="H224" s="215"/>
      <c r="I224" s="66"/>
      <c r="J224" s="66"/>
      <c r="K224" s="66"/>
      <c r="L224" s="66"/>
      <c r="M224" s="66"/>
      <c r="N224" s="66"/>
      <c r="O224" s="66"/>
      <c r="P224" s="66"/>
      <c r="Q224" s="66"/>
      <c r="R224" s="66"/>
      <c r="S224" s="66"/>
      <c r="T224" s="66"/>
      <c r="U224" s="66"/>
      <c r="V224" s="66"/>
      <c r="W224" s="66"/>
      <c r="X224" s="66"/>
      <c r="Y224" s="66"/>
      <c r="Z224" s="66"/>
      <c r="AA224" s="66"/>
      <c r="AB224" s="66"/>
      <c r="AC224" s="66"/>
      <c r="AD224" s="66"/>
    </row>
    <row r="225" spans="1:30" x14ac:dyDescent="0.25">
      <c r="A225" s="66"/>
      <c r="B225" s="267"/>
      <c r="C225" s="268"/>
      <c r="D225" s="267"/>
      <c r="E225" s="215"/>
      <c r="F225" s="268"/>
      <c r="G225" s="215"/>
      <c r="H225" s="215"/>
      <c r="I225" s="66"/>
      <c r="J225" s="66"/>
      <c r="K225" s="66"/>
      <c r="L225" s="66"/>
      <c r="M225" s="66"/>
      <c r="N225" s="66"/>
      <c r="O225" s="66"/>
      <c r="P225" s="66"/>
      <c r="Q225" s="66"/>
      <c r="R225" s="66"/>
      <c r="S225" s="66"/>
      <c r="T225" s="66"/>
      <c r="U225" s="66"/>
      <c r="V225" s="66"/>
      <c r="W225" s="66"/>
      <c r="X225" s="66"/>
      <c r="Y225" s="66"/>
      <c r="Z225" s="66"/>
      <c r="AA225" s="66"/>
      <c r="AB225" s="66"/>
      <c r="AC225" s="66"/>
      <c r="AD225" s="66"/>
    </row>
    <row r="226" spans="1:30" s="1" customFormat="1" ht="45" x14ac:dyDescent="0.25">
      <c r="A226" s="78" t="s">
        <v>369</v>
      </c>
      <c r="B226" s="263" t="s">
        <v>110</v>
      </c>
      <c r="C226" s="264" t="s">
        <v>111</v>
      </c>
      <c r="D226" s="263" t="s">
        <v>310</v>
      </c>
      <c r="E226" s="265" t="s">
        <v>311</v>
      </c>
      <c r="F226" s="264" t="s">
        <v>114</v>
      </c>
      <c r="G226" s="265" t="s">
        <v>115</v>
      </c>
      <c r="H226" s="265" t="s">
        <v>117</v>
      </c>
      <c r="I226" s="78"/>
      <c r="J226" s="78"/>
      <c r="K226" s="78"/>
      <c r="L226" s="78"/>
      <c r="M226" s="78"/>
      <c r="N226" s="78"/>
      <c r="O226" s="78"/>
      <c r="P226" s="78"/>
      <c r="Q226" s="78"/>
      <c r="R226" s="78"/>
      <c r="S226" s="78"/>
      <c r="T226" s="78"/>
      <c r="U226" s="78"/>
      <c r="V226" s="78"/>
      <c r="W226" s="78"/>
      <c r="X226" s="78"/>
      <c r="Y226" s="78"/>
      <c r="Z226" s="78"/>
      <c r="AA226" s="78"/>
      <c r="AB226" s="78"/>
      <c r="AC226" s="78"/>
      <c r="AD226" s="78"/>
    </row>
    <row r="227" spans="1:30" x14ac:dyDescent="0.25">
      <c r="A227" t="s">
        <v>302</v>
      </c>
      <c r="B227" s="235">
        <v>14715</v>
      </c>
      <c r="C227" s="234">
        <v>235844711</v>
      </c>
      <c r="D227" s="235">
        <v>9608</v>
      </c>
      <c r="E227" s="215">
        <v>0.77709479132966675</v>
      </c>
      <c r="F227" s="234">
        <v>147552766</v>
      </c>
      <c r="G227" s="215">
        <v>8.7546998840979565E-2</v>
      </c>
      <c r="H227" s="215">
        <v>0.65293917770981991</v>
      </c>
      <c r="I227" s="66"/>
      <c r="J227" s="66"/>
      <c r="K227" s="66"/>
      <c r="L227" s="66"/>
      <c r="M227" s="66"/>
      <c r="N227" s="66"/>
      <c r="O227" s="66"/>
      <c r="P227" s="66"/>
      <c r="Q227" s="66"/>
      <c r="R227" s="66"/>
      <c r="S227" s="66"/>
      <c r="T227" s="66"/>
      <c r="U227" s="66"/>
      <c r="V227" s="66"/>
      <c r="W227" s="66"/>
      <c r="X227" s="66"/>
      <c r="Y227" s="66"/>
      <c r="Z227" s="66"/>
      <c r="AA227" s="66"/>
      <c r="AB227" s="66"/>
      <c r="AC227" s="66"/>
      <c r="AD227" s="66"/>
    </row>
    <row r="228" spans="1:30" x14ac:dyDescent="0.25">
      <c r="A228" t="s">
        <v>303</v>
      </c>
      <c r="B228" s="235">
        <v>2422</v>
      </c>
      <c r="C228" s="234">
        <v>183438235</v>
      </c>
      <c r="D228" s="235">
        <v>1144</v>
      </c>
      <c r="E228" s="215">
        <v>9.2526690391459068E-2</v>
      </c>
      <c r="F228" s="234">
        <v>94508465</v>
      </c>
      <c r="G228" s="215">
        <v>5.6074397655261558E-2</v>
      </c>
      <c r="H228" s="215">
        <v>0.47233691164327002</v>
      </c>
      <c r="I228" s="66"/>
      <c r="J228" s="66"/>
      <c r="K228" s="66"/>
      <c r="L228" s="66"/>
      <c r="M228" s="66"/>
      <c r="N228" s="66"/>
      <c r="O228" s="66"/>
      <c r="P228" s="66"/>
      <c r="Q228" s="66"/>
      <c r="R228" s="66"/>
      <c r="S228" s="66"/>
      <c r="T228" s="66"/>
      <c r="U228" s="66"/>
      <c r="V228" s="66"/>
      <c r="W228" s="66"/>
      <c r="X228" s="66"/>
      <c r="Y228" s="66"/>
      <c r="Z228" s="66"/>
      <c r="AA228" s="66"/>
      <c r="AB228" s="66"/>
      <c r="AC228" s="66"/>
      <c r="AD228" s="66"/>
    </row>
    <row r="229" spans="1:30" x14ac:dyDescent="0.25">
      <c r="A229" t="s">
        <v>304</v>
      </c>
      <c r="B229" s="235">
        <v>3414</v>
      </c>
      <c r="C229" s="234">
        <v>1696886698</v>
      </c>
      <c r="D229" s="235">
        <v>1460</v>
      </c>
      <c r="E229" s="215">
        <v>0.11808476221287609</v>
      </c>
      <c r="F229" s="234">
        <v>758660499</v>
      </c>
      <c r="G229" s="215">
        <v>0.45013354630471636</v>
      </c>
      <c r="H229" s="215">
        <v>0.4276508494434681</v>
      </c>
      <c r="I229" s="66"/>
      <c r="J229" s="66"/>
      <c r="K229" s="66"/>
      <c r="L229" s="66"/>
      <c r="M229" s="66"/>
      <c r="N229" s="66"/>
      <c r="O229" s="66"/>
      <c r="P229" s="66"/>
      <c r="Q229" s="66"/>
      <c r="R229" s="66"/>
      <c r="S229" s="66"/>
      <c r="T229" s="66"/>
      <c r="U229" s="66"/>
      <c r="V229" s="66"/>
      <c r="W229" s="66"/>
      <c r="X229" s="66"/>
      <c r="Y229" s="66"/>
      <c r="Z229" s="66"/>
      <c r="AA229" s="66"/>
      <c r="AB229" s="66"/>
      <c r="AC229" s="66"/>
      <c r="AD229" s="66"/>
    </row>
    <row r="230" spans="1:30" x14ac:dyDescent="0.25">
      <c r="A230" t="s">
        <v>305</v>
      </c>
      <c r="B230" s="235">
        <v>310</v>
      </c>
      <c r="C230" s="234">
        <v>1050777877</v>
      </c>
      <c r="D230" s="235">
        <v>126</v>
      </c>
      <c r="E230" s="215">
        <v>1.0190876738919443E-2</v>
      </c>
      <c r="F230" s="234">
        <v>412857102</v>
      </c>
      <c r="G230" s="215">
        <v>0.24495915061520557</v>
      </c>
      <c r="H230" s="215">
        <v>0.40645161290322579</v>
      </c>
      <c r="I230" s="66"/>
      <c r="J230" s="66"/>
      <c r="K230" s="66"/>
      <c r="L230" s="66"/>
      <c r="M230" s="66"/>
      <c r="N230" s="66"/>
      <c r="O230" s="66"/>
      <c r="P230" s="66"/>
      <c r="Q230" s="66"/>
      <c r="R230" s="66"/>
      <c r="S230" s="66"/>
      <c r="T230" s="66"/>
      <c r="U230" s="66"/>
      <c r="V230" s="66"/>
      <c r="W230" s="66"/>
      <c r="X230" s="66"/>
      <c r="Y230" s="66"/>
      <c r="Z230" s="66"/>
      <c r="AA230" s="66"/>
      <c r="AB230" s="66"/>
      <c r="AC230" s="66"/>
      <c r="AD230" s="66"/>
    </row>
    <row r="231" spans="1:30" x14ac:dyDescent="0.25">
      <c r="A231" t="s">
        <v>306</v>
      </c>
      <c r="B231" s="235">
        <v>75</v>
      </c>
      <c r="C231" s="234">
        <v>760026365</v>
      </c>
      <c r="D231" s="235">
        <v>26</v>
      </c>
      <c r="E231" s="215">
        <v>2.1028793270786153E-3</v>
      </c>
      <c r="F231" s="234">
        <v>271833209</v>
      </c>
      <c r="G231" s="215">
        <v>0.16128590658383696</v>
      </c>
      <c r="H231" s="215">
        <v>0.34666666666666668</v>
      </c>
      <c r="I231" s="66"/>
      <c r="J231" s="66"/>
      <c r="K231" s="66"/>
      <c r="L231" s="66"/>
      <c r="M231" s="66"/>
      <c r="N231" s="66"/>
      <c r="O231" s="66"/>
      <c r="P231" s="66"/>
      <c r="Q231" s="66"/>
      <c r="R231" s="66"/>
      <c r="S231" s="66"/>
      <c r="T231" s="66"/>
      <c r="U231" s="66"/>
      <c r="V231" s="66"/>
      <c r="W231" s="66"/>
      <c r="X231" s="66"/>
      <c r="Y231" s="66"/>
      <c r="Z231" s="66"/>
      <c r="AA231" s="66"/>
      <c r="AB231" s="66"/>
      <c r="AC231" s="66"/>
      <c r="AD231" s="66"/>
    </row>
    <row r="232" spans="1:30" s="26" customFormat="1" x14ac:dyDescent="0.25">
      <c r="A232"/>
      <c r="B232" s="235">
        <v>20936</v>
      </c>
      <c r="C232" s="225">
        <v>3926973886</v>
      </c>
      <c r="D232" s="235">
        <v>12364</v>
      </c>
      <c r="E232" s="215">
        <v>1</v>
      </c>
      <c r="F232" s="225">
        <v>1685412041</v>
      </c>
      <c r="G232" s="215">
        <v>1</v>
      </c>
      <c r="H232" s="215">
        <v>0.59056171188383644</v>
      </c>
    </row>
    <row r="233" spans="1:30" x14ac:dyDescent="0.25">
      <c r="A233" s="66"/>
      <c r="B233" s="267"/>
      <c r="C233" s="268"/>
      <c r="D233" s="267"/>
      <c r="E233" s="215"/>
      <c r="F233" s="268"/>
      <c r="G233" s="215"/>
      <c r="H233" s="215"/>
      <c r="I233" s="66"/>
      <c r="J233" s="66"/>
      <c r="K233" s="66"/>
      <c r="L233" s="66"/>
      <c r="M233" s="66"/>
      <c r="N233" s="66"/>
      <c r="O233" s="66"/>
      <c r="P233" s="66"/>
      <c r="Q233" s="66"/>
      <c r="R233" s="66"/>
      <c r="S233" s="66"/>
      <c r="T233" s="66"/>
      <c r="U233" s="66"/>
      <c r="V233" s="66"/>
      <c r="W233" s="66"/>
      <c r="X233" s="66"/>
      <c r="Y233" s="66"/>
      <c r="Z233" s="66"/>
      <c r="AA233" s="66"/>
      <c r="AB233" s="66"/>
      <c r="AC233" s="66"/>
      <c r="AD233" s="66"/>
    </row>
    <row r="234" spans="1:30" s="1" customFormat="1" ht="45" x14ac:dyDescent="0.25">
      <c r="A234" s="78" t="s">
        <v>309</v>
      </c>
      <c r="B234" s="263" t="s">
        <v>110</v>
      </c>
      <c r="C234" s="264" t="s">
        <v>111</v>
      </c>
      <c r="D234" s="263" t="s">
        <v>310</v>
      </c>
      <c r="E234" s="265" t="s">
        <v>311</v>
      </c>
      <c r="F234" s="264" t="s">
        <v>114</v>
      </c>
      <c r="G234" s="265" t="s">
        <v>115</v>
      </c>
      <c r="H234" s="265" t="s">
        <v>117</v>
      </c>
      <c r="I234" s="78"/>
      <c r="J234" s="78"/>
      <c r="K234" s="78"/>
      <c r="L234" s="78"/>
      <c r="M234" s="78"/>
      <c r="N234" s="78"/>
      <c r="O234" s="78"/>
      <c r="P234" s="78"/>
      <c r="Q234" s="78"/>
      <c r="R234" s="78"/>
      <c r="S234" s="78"/>
      <c r="T234" s="78"/>
      <c r="U234" s="78"/>
      <c r="V234" s="78"/>
      <c r="W234" s="78"/>
      <c r="X234" s="78"/>
      <c r="Y234" s="78"/>
      <c r="Z234" s="78"/>
      <c r="AA234" s="78"/>
      <c r="AB234" s="78"/>
      <c r="AC234" s="78"/>
      <c r="AD234" s="78"/>
    </row>
    <row r="235" spans="1:30" x14ac:dyDescent="0.25">
      <c r="A235" t="s">
        <v>312</v>
      </c>
      <c r="B235">
        <v>272</v>
      </c>
      <c r="C235" s="234">
        <v>2253900</v>
      </c>
      <c r="D235" s="235">
        <v>128</v>
      </c>
      <c r="E235" s="215">
        <v>1.0460934946060804E-2</v>
      </c>
      <c r="F235" s="234">
        <v>1060600</v>
      </c>
      <c r="G235" s="215">
        <v>6.2928232040558921E-4</v>
      </c>
      <c r="H235" s="215">
        <v>0.47058823529411764</v>
      </c>
      <c r="I235" s="66"/>
      <c r="J235" s="66"/>
      <c r="K235" s="66"/>
      <c r="L235" s="66"/>
      <c r="M235" s="66"/>
      <c r="N235" s="66"/>
      <c r="O235" s="66"/>
      <c r="P235" s="66"/>
      <c r="Q235" s="66"/>
      <c r="R235" s="66"/>
      <c r="S235" s="66"/>
      <c r="T235" s="66"/>
      <c r="U235" s="66"/>
      <c r="V235" s="66"/>
      <c r="W235" s="66"/>
      <c r="X235" s="66"/>
      <c r="Y235" s="66"/>
      <c r="Z235" s="66"/>
      <c r="AA235" s="66"/>
      <c r="AB235" s="66"/>
      <c r="AC235" s="66"/>
      <c r="AD235" s="66"/>
    </row>
    <row r="236" spans="1:30" x14ac:dyDescent="0.25">
      <c r="A236" t="s">
        <v>313</v>
      </c>
      <c r="B236">
        <v>6000</v>
      </c>
      <c r="C236" s="234">
        <v>22292979</v>
      </c>
      <c r="D236" s="235">
        <v>4184</v>
      </c>
      <c r="E236" s="215">
        <v>0.34194181104936255</v>
      </c>
      <c r="F236" s="234">
        <v>13654674</v>
      </c>
      <c r="G236" s="215">
        <v>8.1016829521986314E-3</v>
      </c>
      <c r="H236" s="215">
        <v>0.69733333333333336</v>
      </c>
      <c r="I236" s="66"/>
      <c r="J236" s="66"/>
      <c r="K236" s="66"/>
      <c r="L236" s="66"/>
      <c r="M236" s="66"/>
      <c r="N236" s="66"/>
      <c r="O236" s="66"/>
      <c r="P236" s="66"/>
      <c r="Q236" s="66"/>
      <c r="R236" s="66"/>
      <c r="S236" s="66"/>
      <c r="T236" s="66"/>
      <c r="U236" s="66"/>
      <c r="V236" s="66"/>
      <c r="W236" s="66"/>
      <c r="X236" s="66"/>
      <c r="Y236" s="66"/>
      <c r="Z236" s="66"/>
      <c r="AA236" s="66"/>
      <c r="AB236" s="66"/>
      <c r="AC236" s="66"/>
      <c r="AD236" s="66"/>
    </row>
    <row r="237" spans="1:30" x14ac:dyDescent="0.25">
      <c r="A237" t="s">
        <v>314</v>
      </c>
      <c r="B237">
        <v>31</v>
      </c>
      <c r="C237" s="234">
        <v>5618065</v>
      </c>
      <c r="D237" s="235">
        <v>23</v>
      </c>
      <c r="E237" s="215">
        <v>1.8796992481203006E-3</v>
      </c>
      <c r="F237" s="234">
        <v>1990814</v>
      </c>
      <c r="G237" s="215">
        <v>1.1812031429529819E-3</v>
      </c>
      <c r="H237" s="215">
        <v>0.74193548387096775</v>
      </c>
      <c r="I237" s="66"/>
      <c r="J237" s="66"/>
      <c r="K237" s="66"/>
      <c r="L237" s="66"/>
      <c r="M237" s="66"/>
      <c r="N237" s="66"/>
      <c r="O237" s="66"/>
      <c r="P237" s="66"/>
      <c r="Q237" s="66"/>
      <c r="R237" s="66"/>
      <c r="S237" s="66"/>
      <c r="T237" s="66"/>
      <c r="U237" s="66"/>
      <c r="V237" s="66"/>
      <c r="W237" s="66"/>
      <c r="X237" s="66"/>
      <c r="Y237" s="66"/>
      <c r="Z237" s="66"/>
      <c r="AA237" s="66"/>
      <c r="AB237" s="66"/>
      <c r="AC237" s="66"/>
      <c r="AD237" s="66"/>
    </row>
    <row r="238" spans="1:30" x14ac:dyDescent="0.25">
      <c r="A238" t="s">
        <v>315</v>
      </c>
      <c r="B238">
        <v>58</v>
      </c>
      <c r="C238" s="234">
        <v>19397817</v>
      </c>
      <c r="D238" s="235">
        <v>34</v>
      </c>
      <c r="E238" s="215">
        <v>2.7786858450474009E-3</v>
      </c>
      <c r="F238" s="234">
        <v>7388500</v>
      </c>
      <c r="G238" s="215">
        <v>4.383794478895621E-3</v>
      </c>
      <c r="H238" s="215">
        <v>0.58620689655172409</v>
      </c>
      <c r="I238" s="66"/>
      <c r="J238" s="66"/>
      <c r="K238" s="66"/>
      <c r="L238" s="66"/>
      <c r="M238" s="66"/>
      <c r="N238" s="66"/>
      <c r="O238" s="66"/>
      <c r="P238" s="66"/>
      <c r="Q238" s="66"/>
      <c r="R238" s="66"/>
      <c r="S238" s="66"/>
      <c r="T238" s="66"/>
      <c r="U238" s="66"/>
      <c r="V238" s="66"/>
      <c r="W238" s="66"/>
      <c r="X238" s="66"/>
      <c r="Y238" s="66"/>
      <c r="Z238" s="66"/>
      <c r="AA238" s="66"/>
      <c r="AB238" s="66"/>
      <c r="AC238" s="66"/>
      <c r="AD238" s="66"/>
    </row>
    <row r="239" spans="1:30" x14ac:dyDescent="0.25">
      <c r="A239" t="s">
        <v>316</v>
      </c>
      <c r="B239">
        <v>2</v>
      </c>
      <c r="C239" s="234">
        <v>677300</v>
      </c>
      <c r="D239" s="235">
        <v>1</v>
      </c>
      <c r="E239" s="215">
        <v>8.1726054266100033E-5</v>
      </c>
      <c r="F239" s="234">
        <v>359200</v>
      </c>
      <c r="G239" s="215">
        <v>2.1312295822146674E-4</v>
      </c>
      <c r="H239" s="215">
        <v>0.5</v>
      </c>
      <c r="I239" s="66"/>
      <c r="J239" s="66"/>
      <c r="K239" s="66"/>
      <c r="L239" s="66"/>
      <c r="M239" s="66"/>
      <c r="N239" s="66"/>
      <c r="O239" s="66"/>
      <c r="P239" s="66"/>
      <c r="Q239" s="66"/>
      <c r="R239" s="66"/>
      <c r="S239" s="66"/>
      <c r="T239" s="66"/>
      <c r="U239" s="66"/>
      <c r="V239" s="66"/>
      <c r="W239" s="66"/>
      <c r="X239" s="66"/>
      <c r="Y239" s="66"/>
      <c r="Z239" s="66"/>
      <c r="AA239" s="66"/>
      <c r="AB239" s="66"/>
      <c r="AC239" s="66"/>
      <c r="AD239" s="66"/>
    </row>
    <row r="240" spans="1:30" x14ac:dyDescent="0.25">
      <c r="A240" t="s">
        <v>317</v>
      </c>
      <c r="B240">
        <v>9</v>
      </c>
      <c r="C240" s="234">
        <v>6000000</v>
      </c>
      <c r="D240" s="235">
        <v>5</v>
      </c>
      <c r="E240" s="215">
        <v>4.0863027133050016E-4</v>
      </c>
      <c r="F240" s="234">
        <v>3000000</v>
      </c>
      <c r="G240" s="215">
        <v>1.7799801633195998E-3</v>
      </c>
      <c r="H240" s="215">
        <v>0.55555555555555558</v>
      </c>
      <c r="I240" s="66"/>
      <c r="J240" s="66"/>
      <c r="K240" s="66"/>
      <c r="L240" s="66"/>
      <c r="M240" s="66"/>
      <c r="N240" s="66"/>
      <c r="O240" s="66"/>
      <c r="P240" s="66"/>
      <c r="Q240" s="66"/>
      <c r="R240" s="66"/>
      <c r="S240" s="66"/>
      <c r="T240" s="66"/>
      <c r="U240" s="66"/>
      <c r="V240" s="66"/>
      <c r="W240" s="66"/>
      <c r="X240" s="66"/>
      <c r="Y240" s="66"/>
      <c r="Z240" s="66"/>
      <c r="AA240" s="66"/>
      <c r="AB240" s="66"/>
      <c r="AC240" s="66"/>
      <c r="AD240" s="66"/>
    </row>
    <row r="241" spans="1:30" x14ac:dyDescent="0.25">
      <c r="A241" t="s">
        <v>318</v>
      </c>
      <c r="B241">
        <v>28</v>
      </c>
      <c r="C241" s="234">
        <v>253600</v>
      </c>
      <c r="D241" s="235">
        <v>22</v>
      </c>
      <c r="E241" s="215">
        <v>1.7979731938542007E-3</v>
      </c>
      <c r="F241" s="234">
        <v>199100</v>
      </c>
      <c r="G241" s="215">
        <v>1.1813135017231077E-4</v>
      </c>
      <c r="H241" s="215">
        <v>0.7857142857142857</v>
      </c>
      <c r="I241" s="66"/>
      <c r="J241" s="66"/>
      <c r="K241" s="66"/>
      <c r="L241" s="66"/>
      <c r="M241" s="66"/>
      <c r="N241" s="66"/>
      <c r="O241" s="66"/>
      <c r="P241" s="66"/>
      <c r="Q241" s="66"/>
      <c r="R241" s="66"/>
      <c r="S241" s="66"/>
      <c r="T241" s="66"/>
      <c r="U241" s="66"/>
      <c r="V241" s="66"/>
      <c r="W241" s="66"/>
      <c r="X241" s="66"/>
      <c r="Y241" s="66"/>
      <c r="Z241" s="66"/>
      <c r="AA241" s="66"/>
      <c r="AB241" s="66"/>
      <c r="AC241" s="66"/>
      <c r="AD241" s="66"/>
    </row>
    <row r="242" spans="1:30" x14ac:dyDescent="0.25">
      <c r="A242" t="s">
        <v>319</v>
      </c>
      <c r="B242">
        <v>31</v>
      </c>
      <c r="C242" s="234">
        <v>6339651</v>
      </c>
      <c r="D242" s="235">
        <v>10</v>
      </c>
      <c r="E242" s="215">
        <v>8.1726054266100033E-4</v>
      </c>
      <c r="F242" s="234">
        <v>2429000</v>
      </c>
      <c r="G242" s="215">
        <v>1.4411906055677693E-3</v>
      </c>
      <c r="H242" s="215">
        <v>0.32258064516129031</v>
      </c>
      <c r="I242" s="66"/>
      <c r="J242" s="66"/>
      <c r="K242" s="66"/>
      <c r="L242" s="66"/>
      <c r="M242" s="66"/>
      <c r="N242" s="66"/>
      <c r="O242" s="66"/>
      <c r="P242" s="66"/>
      <c r="Q242" s="66"/>
      <c r="R242" s="66"/>
      <c r="S242" s="66"/>
      <c r="T242" s="66"/>
      <c r="U242" s="66"/>
      <c r="V242" s="66"/>
      <c r="W242" s="66"/>
      <c r="X242" s="66"/>
      <c r="Y242" s="66"/>
      <c r="Z242" s="66"/>
      <c r="AA242" s="66"/>
      <c r="AB242" s="66"/>
      <c r="AC242" s="66"/>
      <c r="AD242" s="66"/>
    </row>
    <row r="243" spans="1:30" x14ac:dyDescent="0.25">
      <c r="A243" t="s">
        <v>320</v>
      </c>
      <c r="B243">
        <v>591</v>
      </c>
      <c r="C243" s="234">
        <v>4935800</v>
      </c>
      <c r="D243" s="235">
        <v>462</v>
      </c>
      <c r="E243" s="215">
        <v>3.7757437070938218E-2</v>
      </c>
      <c r="F243" s="234">
        <v>3898300</v>
      </c>
      <c r="G243" s="215">
        <v>2.3129655568895984E-3</v>
      </c>
      <c r="H243" s="215">
        <v>0.78172588832487311</v>
      </c>
      <c r="I243" s="66"/>
      <c r="J243" s="66"/>
      <c r="K243" s="66"/>
      <c r="L243" s="66"/>
      <c r="M243" s="66"/>
      <c r="N243" s="66"/>
      <c r="O243" s="66"/>
      <c r="P243" s="66"/>
      <c r="Q243" s="66"/>
      <c r="R243" s="66"/>
      <c r="S243" s="66"/>
      <c r="T243" s="66"/>
      <c r="U243" s="66"/>
      <c r="V243" s="66"/>
      <c r="W243" s="66"/>
      <c r="X243" s="66"/>
      <c r="Y243" s="66"/>
      <c r="Z243" s="66"/>
      <c r="AA243" s="66"/>
      <c r="AB243" s="66"/>
      <c r="AC243" s="66"/>
      <c r="AD243" s="66"/>
    </row>
    <row r="244" spans="1:30" x14ac:dyDescent="0.25">
      <c r="A244" t="s">
        <v>321</v>
      </c>
      <c r="B244">
        <v>492</v>
      </c>
      <c r="C244" s="234">
        <v>82914680</v>
      </c>
      <c r="D244" s="235">
        <v>208</v>
      </c>
      <c r="E244" s="215">
        <v>1.6999019287348805E-2</v>
      </c>
      <c r="F244" s="234">
        <v>37671200</v>
      </c>
      <c r="G244" s="215">
        <v>2.2351329576148434E-2</v>
      </c>
      <c r="H244" s="215">
        <v>0.42276422764227645</v>
      </c>
      <c r="I244" s="66"/>
      <c r="J244" s="66"/>
      <c r="K244" s="66"/>
      <c r="L244" s="66"/>
      <c r="M244" s="66"/>
      <c r="N244" s="66"/>
      <c r="O244" s="66"/>
      <c r="P244" s="66"/>
      <c r="Q244" s="66"/>
      <c r="R244" s="66"/>
      <c r="S244" s="66"/>
      <c r="T244" s="66"/>
      <c r="U244" s="66"/>
      <c r="V244" s="66"/>
      <c r="W244" s="66"/>
      <c r="X244" s="66"/>
      <c r="Y244" s="66"/>
      <c r="Z244" s="66"/>
      <c r="AA244" s="66"/>
      <c r="AB244" s="66"/>
      <c r="AC244" s="66"/>
      <c r="AD244" s="66"/>
    </row>
    <row r="245" spans="1:30" x14ac:dyDescent="0.25">
      <c r="A245" t="s">
        <v>322</v>
      </c>
      <c r="B245">
        <v>11</v>
      </c>
      <c r="C245" s="234">
        <v>9214000</v>
      </c>
      <c r="D245" s="235">
        <v>4</v>
      </c>
      <c r="E245" s="215">
        <v>3.2690421706440013E-4</v>
      </c>
      <c r="F245" s="234">
        <v>3240000</v>
      </c>
      <c r="G245" s="215">
        <v>1.9223785763851679E-3</v>
      </c>
      <c r="H245" s="215">
        <v>0.36363636363636365</v>
      </c>
      <c r="I245" s="66"/>
      <c r="J245" s="66"/>
      <c r="K245" s="66"/>
      <c r="L245" s="66"/>
      <c r="M245" s="66"/>
      <c r="N245" s="66"/>
      <c r="O245" s="66"/>
      <c r="P245" s="66"/>
      <c r="Q245" s="66"/>
      <c r="R245" s="66"/>
      <c r="S245" s="66"/>
      <c r="T245" s="66"/>
      <c r="U245" s="66"/>
      <c r="V245" s="66"/>
      <c r="W245" s="66"/>
      <c r="X245" s="66"/>
      <c r="Y245" s="66"/>
      <c r="Z245" s="66"/>
      <c r="AA245" s="66"/>
      <c r="AB245" s="66"/>
      <c r="AC245" s="66"/>
      <c r="AD245" s="66"/>
    </row>
    <row r="246" spans="1:30" x14ac:dyDescent="0.25">
      <c r="A246" t="s">
        <v>323</v>
      </c>
      <c r="B246">
        <v>46</v>
      </c>
      <c r="C246" s="234">
        <v>100400100</v>
      </c>
      <c r="D246" s="235">
        <v>14</v>
      </c>
      <c r="E246" s="215">
        <v>1.1441647597254005E-3</v>
      </c>
      <c r="F246" s="234">
        <v>26214200</v>
      </c>
      <c r="G246" s="215">
        <v>1.5553585332430885E-2</v>
      </c>
      <c r="H246" s="215">
        <v>0.30434782608695654</v>
      </c>
      <c r="I246" s="66"/>
      <c r="J246" s="66"/>
      <c r="K246" s="66"/>
      <c r="L246" s="66"/>
      <c r="M246" s="66"/>
      <c r="N246" s="66"/>
      <c r="O246" s="66"/>
      <c r="P246" s="66"/>
      <c r="Q246" s="66"/>
      <c r="R246" s="66"/>
      <c r="S246" s="66"/>
      <c r="T246" s="66"/>
      <c r="U246" s="66"/>
      <c r="V246" s="66"/>
      <c r="W246" s="66"/>
      <c r="X246" s="66"/>
      <c r="Y246" s="66"/>
      <c r="Z246" s="66"/>
      <c r="AA246" s="66"/>
      <c r="AB246" s="66"/>
      <c r="AC246" s="66"/>
      <c r="AD246" s="66"/>
    </row>
    <row r="247" spans="1:30" x14ac:dyDescent="0.25">
      <c r="A247" t="s">
        <v>324</v>
      </c>
      <c r="B247">
        <v>5</v>
      </c>
      <c r="C247" s="234">
        <v>6178100</v>
      </c>
      <c r="D247" s="235">
        <v>4</v>
      </c>
      <c r="E247" s="215">
        <v>3.2690421706440013E-4</v>
      </c>
      <c r="F247" s="234">
        <v>4682900</v>
      </c>
      <c r="G247" s="215">
        <v>2.7784897022697847E-3</v>
      </c>
      <c r="H247" s="215">
        <v>0.8</v>
      </c>
      <c r="I247" s="66"/>
      <c r="J247" s="66"/>
      <c r="K247" s="66"/>
      <c r="L247" s="66"/>
      <c r="M247" s="66"/>
      <c r="N247" s="66"/>
      <c r="O247" s="66"/>
      <c r="P247" s="66"/>
      <c r="Q247" s="66"/>
      <c r="R247" s="66"/>
      <c r="S247" s="66"/>
      <c r="T247" s="66"/>
      <c r="U247" s="66"/>
      <c r="V247" s="66"/>
      <c r="W247" s="66"/>
      <c r="X247" s="66"/>
      <c r="Y247" s="66"/>
      <c r="Z247" s="66"/>
      <c r="AA247" s="66"/>
      <c r="AB247" s="66"/>
      <c r="AC247" s="66"/>
      <c r="AD247" s="66"/>
    </row>
    <row r="248" spans="1:30" x14ac:dyDescent="0.25">
      <c r="A248" t="s">
        <v>325</v>
      </c>
      <c r="B248">
        <v>2697</v>
      </c>
      <c r="C248" s="234">
        <v>2336838681</v>
      </c>
      <c r="D248" s="235">
        <v>1262</v>
      </c>
      <c r="E248" s="215">
        <v>0.10313828048381823</v>
      </c>
      <c r="F248" s="234">
        <v>1006503572</v>
      </c>
      <c r="G248" s="215">
        <v>0.59718546415677354</v>
      </c>
      <c r="H248" s="215">
        <v>0.46792732665925102</v>
      </c>
      <c r="I248" s="66"/>
      <c r="J248" s="66"/>
      <c r="K248" s="66"/>
      <c r="L248" s="66"/>
      <c r="M248" s="66"/>
      <c r="N248" s="66"/>
      <c r="O248" s="66"/>
      <c r="P248" s="66"/>
      <c r="Q248" s="66"/>
      <c r="R248" s="66"/>
      <c r="S248" s="66"/>
      <c r="T248" s="66"/>
      <c r="U248" s="66"/>
      <c r="V248" s="66"/>
      <c r="W248" s="66"/>
      <c r="X248" s="66"/>
      <c r="Y248" s="66"/>
      <c r="Z248" s="66"/>
      <c r="AA248" s="66"/>
      <c r="AB248" s="66"/>
      <c r="AC248" s="66"/>
      <c r="AD248" s="66"/>
    </row>
    <row r="249" spans="1:30" x14ac:dyDescent="0.25">
      <c r="A249" t="s">
        <v>326</v>
      </c>
      <c r="B249">
        <v>366</v>
      </c>
      <c r="C249" s="234">
        <v>32780200</v>
      </c>
      <c r="D249" s="235">
        <v>97</v>
      </c>
      <c r="E249" s="215">
        <v>7.9274272638117024E-3</v>
      </c>
      <c r="F249" s="234">
        <v>10028501</v>
      </c>
      <c r="G249" s="215">
        <v>5.9501776159435896E-3</v>
      </c>
      <c r="H249" s="215">
        <v>0.2650273224043716</v>
      </c>
      <c r="I249" s="66"/>
      <c r="J249" s="66"/>
      <c r="K249" s="66"/>
      <c r="L249" s="66"/>
      <c r="M249" s="66"/>
      <c r="N249" s="66"/>
      <c r="O249" s="66"/>
      <c r="P249" s="66"/>
      <c r="Q249" s="66"/>
      <c r="R249" s="66"/>
      <c r="S249" s="66"/>
      <c r="T249" s="66"/>
      <c r="U249" s="66"/>
      <c r="V249" s="66"/>
      <c r="W249" s="66"/>
      <c r="X249" s="66"/>
      <c r="Y249" s="66"/>
      <c r="Z249" s="66"/>
      <c r="AA249" s="66"/>
      <c r="AB249" s="66"/>
      <c r="AC249" s="66"/>
      <c r="AD249" s="66"/>
    </row>
    <row r="250" spans="1:30" x14ac:dyDescent="0.25">
      <c r="A250" t="s">
        <v>327</v>
      </c>
      <c r="B250">
        <v>15</v>
      </c>
      <c r="C250" s="234">
        <v>13051087</v>
      </c>
      <c r="D250" s="235">
        <v>4</v>
      </c>
      <c r="E250" s="215">
        <v>3.2690421706440013E-4</v>
      </c>
      <c r="F250" s="234">
        <v>3614387</v>
      </c>
      <c r="G250" s="215">
        <v>2.1445123875200793E-3</v>
      </c>
      <c r="H250" s="215">
        <v>0.26666666666666666</v>
      </c>
      <c r="I250" s="66"/>
      <c r="J250" s="66"/>
      <c r="K250" s="66"/>
      <c r="L250" s="66"/>
      <c r="M250" s="66"/>
      <c r="N250" s="66"/>
      <c r="O250" s="66"/>
      <c r="P250" s="66"/>
      <c r="Q250" s="66"/>
      <c r="R250" s="66"/>
      <c r="S250" s="66"/>
      <c r="T250" s="66"/>
      <c r="U250" s="66"/>
      <c r="V250" s="66"/>
      <c r="W250" s="66"/>
      <c r="X250" s="66"/>
      <c r="Y250" s="66"/>
      <c r="Z250" s="66"/>
      <c r="AA250" s="66"/>
      <c r="AB250" s="66"/>
      <c r="AC250" s="66"/>
      <c r="AD250" s="66"/>
    </row>
    <row r="251" spans="1:30" x14ac:dyDescent="0.25">
      <c r="A251" t="s">
        <v>328</v>
      </c>
      <c r="B251">
        <v>38</v>
      </c>
      <c r="C251" s="234">
        <v>72529800</v>
      </c>
      <c r="D251" s="235">
        <v>20</v>
      </c>
      <c r="E251" s="215">
        <v>1.6345210853220007E-3</v>
      </c>
      <c r="F251" s="234">
        <v>36824000</v>
      </c>
      <c r="G251" s="215">
        <v>2.1848663178026979E-2</v>
      </c>
      <c r="H251" s="215">
        <v>0.52631578947368418</v>
      </c>
      <c r="I251" s="66"/>
      <c r="J251" s="66"/>
      <c r="K251" s="66"/>
      <c r="L251" s="66"/>
      <c r="M251" s="66"/>
      <c r="N251" s="66"/>
      <c r="O251" s="66"/>
      <c r="P251" s="66"/>
      <c r="Q251" s="66"/>
      <c r="R251" s="66"/>
      <c r="S251" s="66"/>
      <c r="T251" s="66"/>
      <c r="U251" s="66"/>
      <c r="V251" s="66"/>
      <c r="W251" s="66"/>
      <c r="X251" s="66"/>
      <c r="Y251" s="66"/>
      <c r="Z251" s="66"/>
      <c r="AA251" s="66"/>
      <c r="AB251" s="66"/>
      <c r="AC251" s="66"/>
      <c r="AD251" s="66"/>
    </row>
    <row r="252" spans="1:30" x14ac:dyDescent="0.25">
      <c r="A252" t="s">
        <v>329</v>
      </c>
      <c r="B252">
        <v>778</v>
      </c>
      <c r="C252" s="234">
        <v>9589432</v>
      </c>
      <c r="D252" s="235">
        <v>559</v>
      </c>
      <c r="E252" s="215">
        <v>4.5684864334749921E-2</v>
      </c>
      <c r="F252" s="234">
        <v>9254994</v>
      </c>
      <c r="G252" s="215">
        <v>5.4912352438806385E-3</v>
      </c>
      <c r="H252" s="215">
        <v>0.71850899742930596</v>
      </c>
      <c r="I252" s="66"/>
      <c r="J252" s="66"/>
      <c r="K252" s="66"/>
      <c r="L252" s="66"/>
      <c r="M252" s="66"/>
      <c r="N252" s="66"/>
      <c r="O252" s="66"/>
      <c r="P252" s="66"/>
      <c r="Q252" s="66"/>
      <c r="R252" s="66"/>
      <c r="S252" s="66"/>
      <c r="T252" s="66"/>
      <c r="U252" s="66"/>
      <c r="V252" s="66"/>
      <c r="W252" s="66"/>
      <c r="X252" s="66"/>
      <c r="Y252" s="66"/>
      <c r="Z252" s="66"/>
      <c r="AA252" s="66"/>
      <c r="AB252" s="66"/>
      <c r="AC252" s="66"/>
      <c r="AD252" s="66"/>
    </row>
    <row r="253" spans="1:30" x14ac:dyDescent="0.25">
      <c r="A253" t="s">
        <v>330</v>
      </c>
      <c r="B253">
        <v>14</v>
      </c>
      <c r="C253" s="234">
        <v>67115197</v>
      </c>
      <c r="D253" s="235">
        <v>2</v>
      </c>
      <c r="E253" s="215">
        <v>1.6345210853220007E-4</v>
      </c>
      <c r="F253" s="234">
        <v>11649560</v>
      </c>
      <c r="G253" s="215">
        <v>6.9119952371338254E-3</v>
      </c>
      <c r="H253" s="215">
        <v>0.14285714285714285</v>
      </c>
      <c r="I253" s="66"/>
      <c r="J253" s="66"/>
      <c r="K253" s="66"/>
      <c r="L253" s="66"/>
      <c r="M253" s="66"/>
      <c r="N253" s="66"/>
      <c r="O253" s="66"/>
      <c r="P253" s="66"/>
      <c r="Q253" s="66"/>
      <c r="R253" s="66"/>
      <c r="S253" s="66"/>
      <c r="T253" s="66"/>
      <c r="U253" s="66"/>
      <c r="V253" s="66"/>
      <c r="W253" s="66"/>
      <c r="X253" s="66"/>
      <c r="Y253" s="66"/>
      <c r="Z253" s="66"/>
      <c r="AA253" s="66"/>
      <c r="AB253" s="66"/>
      <c r="AC253" s="66"/>
      <c r="AD253" s="66"/>
    </row>
    <row r="254" spans="1:30" x14ac:dyDescent="0.25">
      <c r="A254" t="s">
        <v>331</v>
      </c>
      <c r="B254">
        <v>7</v>
      </c>
      <c r="C254" s="234">
        <v>54954093</v>
      </c>
      <c r="D254" s="235">
        <v>1</v>
      </c>
      <c r="E254" s="215">
        <v>8.1726054266100033E-5</v>
      </c>
      <c r="F254" s="234">
        <v>8000000</v>
      </c>
      <c r="G254" s="215">
        <v>4.7466137688522659E-3</v>
      </c>
      <c r="H254" s="215">
        <v>0.14285714285714285</v>
      </c>
      <c r="I254" s="66"/>
      <c r="J254" s="66"/>
      <c r="K254" s="66"/>
      <c r="L254" s="66"/>
      <c r="M254" s="66"/>
      <c r="N254" s="66"/>
      <c r="O254" s="66"/>
      <c r="P254" s="66"/>
      <c r="Q254" s="66"/>
      <c r="R254" s="66"/>
      <c r="S254" s="66"/>
      <c r="T254" s="66"/>
      <c r="U254" s="66"/>
      <c r="V254" s="66"/>
      <c r="W254" s="66"/>
      <c r="X254" s="66"/>
      <c r="Y254" s="66"/>
      <c r="Z254" s="66"/>
      <c r="AA254" s="66"/>
      <c r="AB254" s="66"/>
      <c r="AC254" s="66"/>
      <c r="AD254" s="66"/>
    </row>
    <row r="255" spans="1:30" x14ac:dyDescent="0.25">
      <c r="A255" t="s">
        <v>332</v>
      </c>
      <c r="B255">
        <v>15</v>
      </c>
      <c r="C255" s="234">
        <v>1018899</v>
      </c>
      <c r="D255" s="235">
        <v>12</v>
      </c>
      <c r="E255" s="215">
        <v>9.8071265119320039E-4</v>
      </c>
      <c r="F255" s="234">
        <v>844710</v>
      </c>
      <c r="G255" s="215">
        <v>5.0118901458589974E-4</v>
      </c>
      <c r="H255" s="215">
        <v>0.8</v>
      </c>
      <c r="I255" s="66"/>
      <c r="J255" s="66"/>
      <c r="K255" s="66"/>
      <c r="L255" s="66"/>
      <c r="M255" s="66"/>
      <c r="N255" s="66"/>
      <c r="O255" s="66"/>
      <c r="P255" s="66"/>
      <c r="Q255" s="66"/>
      <c r="R255" s="66"/>
      <c r="S255" s="66"/>
      <c r="T255" s="66"/>
      <c r="U255" s="66"/>
      <c r="V255" s="66"/>
      <c r="W255" s="66"/>
      <c r="X255" s="66"/>
      <c r="Y255" s="66"/>
      <c r="Z255" s="66"/>
      <c r="AA255" s="66"/>
      <c r="AB255" s="66"/>
      <c r="AC255" s="66"/>
      <c r="AD255" s="66"/>
    </row>
    <row r="256" spans="1:30" x14ac:dyDescent="0.25">
      <c r="A256" t="s">
        <v>333</v>
      </c>
      <c r="B256">
        <v>107</v>
      </c>
      <c r="C256" s="234">
        <v>6351829</v>
      </c>
      <c r="D256" s="235">
        <v>43</v>
      </c>
      <c r="E256" s="215">
        <v>3.5142203334423013E-3</v>
      </c>
      <c r="F256" s="234">
        <v>1450952</v>
      </c>
      <c r="G256" s="215">
        <v>8.6088859264296669E-4</v>
      </c>
      <c r="H256" s="215">
        <v>0.40186915887850466</v>
      </c>
      <c r="I256" s="66"/>
      <c r="J256" s="66"/>
      <c r="K256" s="66"/>
      <c r="L256" s="66"/>
      <c r="M256" s="66"/>
      <c r="N256" s="66"/>
      <c r="O256" s="66"/>
      <c r="P256" s="66"/>
      <c r="Q256" s="66"/>
      <c r="R256" s="66"/>
      <c r="S256" s="66"/>
      <c r="T256" s="66"/>
      <c r="U256" s="66"/>
      <c r="V256" s="66"/>
      <c r="W256" s="66"/>
      <c r="X256" s="66"/>
      <c r="Y256" s="66"/>
      <c r="Z256" s="66"/>
      <c r="AA256" s="66"/>
      <c r="AB256" s="66"/>
      <c r="AC256" s="66"/>
      <c r="AD256" s="66"/>
    </row>
    <row r="257" spans="1:30" x14ac:dyDescent="0.25">
      <c r="A257" t="s">
        <v>334</v>
      </c>
      <c r="B257">
        <v>436</v>
      </c>
      <c r="C257" s="234">
        <v>19384400</v>
      </c>
      <c r="D257" s="235">
        <v>332</v>
      </c>
      <c r="E257" s="215">
        <v>2.7133050016345212E-2</v>
      </c>
      <c r="F257" s="234">
        <v>13162300</v>
      </c>
      <c r="G257" s="215">
        <v>7.8095443012205223E-3</v>
      </c>
      <c r="H257" s="215">
        <v>0.76146788990825687</v>
      </c>
      <c r="I257" s="66"/>
      <c r="J257" s="66"/>
      <c r="K257" s="66"/>
      <c r="L257" s="66"/>
      <c r="M257" s="66"/>
      <c r="N257" s="66"/>
      <c r="O257" s="66"/>
      <c r="P257" s="66"/>
      <c r="Q257" s="66"/>
      <c r="R257" s="66"/>
      <c r="S257" s="66"/>
      <c r="T257" s="66"/>
      <c r="U257" s="66"/>
      <c r="V257" s="66"/>
      <c r="W257" s="66"/>
      <c r="X257" s="66"/>
      <c r="Y257" s="66"/>
      <c r="Z257" s="66"/>
      <c r="AA257" s="66"/>
      <c r="AB257" s="66"/>
      <c r="AC257" s="66"/>
      <c r="AD257" s="66"/>
    </row>
    <row r="258" spans="1:30" x14ac:dyDescent="0.25">
      <c r="A258" t="s">
        <v>335</v>
      </c>
      <c r="B258">
        <v>98</v>
      </c>
      <c r="C258" s="234">
        <v>19213800</v>
      </c>
      <c r="D258" s="235">
        <v>63</v>
      </c>
      <c r="E258" s="215">
        <v>5.148741418764302E-3</v>
      </c>
      <c r="F258" s="234">
        <v>12256200</v>
      </c>
      <c r="G258" s="215">
        <v>7.2719309592258925E-3</v>
      </c>
      <c r="H258" s="215">
        <v>0.6428571428571429</v>
      </c>
      <c r="I258" s="66"/>
      <c r="J258" s="66"/>
      <c r="K258" s="66"/>
      <c r="L258" s="66"/>
      <c r="M258" s="66"/>
      <c r="N258" s="66"/>
      <c r="O258" s="66"/>
      <c r="P258" s="66"/>
      <c r="Q258" s="66"/>
      <c r="R258" s="66"/>
      <c r="S258" s="66"/>
      <c r="T258" s="66"/>
      <c r="U258" s="66"/>
      <c r="V258" s="66"/>
      <c r="W258" s="66"/>
      <c r="X258" s="66"/>
      <c r="Y258" s="66"/>
      <c r="Z258" s="66"/>
      <c r="AA258" s="66"/>
      <c r="AB258" s="66"/>
      <c r="AC258" s="66"/>
      <c r="AD258" s="66"/>
    </row>
    <row r="259" spans="1:30" x14ac:dyDescent="0.25">
      <c r="A259" t="s">
        <v>336</v>
      </c>
      <c r="B259">
        <v>38</v>
      </c>
      <c r="C259" s="234">
        <v>90384350</v>
      </c>
      <c r="D259" s="235">
        <v>20</v>
      </c>
      <c r="E259" s="215">
        <v>1.6345210853220007E-3</v>
      </c>
      <c r="F259" s="234">
        <v>32415850</v>
      </c>
      <c r="G259" s="215">
        <v>1.9233189992381217E-2</v>
      </c>
      <c r="H259" s="215">
        <v>0.52631578947368418</v>
      </c>
      <c r="I259" s="66"/>
      <c r="J259" s="66"/>
      <c r="K259" s="66"/>
      <c r="L259" s="66"/>
      <c r="M259" s="66"/>
      <c r="N259" s="66"/>
      <c r="O259" s="66"/>
      <c r="P259" s="66"/>
      <c r="Q259" s="66"/>
      <c r="R259" s="66"/>
      <c r="S259" s="66"/>
      <c r="T259" s="66"/>
      <c r="U259" s="66"/>
      <c r="V259" s="66"/>
      <c r="W259" s="66"/>
      <c r="X259" s="66"/>
      <c r="Y259" s="66"/>
      <c r="Z259" s="66"/>
      <c r="AA259" s="66"/>
      <c r="AB259" s="66"/>
      <c r="AC259" s="66"/>
      <c r="AD259" s="66"/>
    </row>
    <row r="260" spans="1:30" x14ac:dyDescent="0.25">
      <c r="A260" t="s">
        <v>337</v>
      </c>
      <c r="B260">
        <v>259</v>
      </c>
      <c r="C260" s="234">
        <v>2180000</v>
      </c>
      <c r="D260" s="235">
        <v>136</v>
      </c>
      <c r="E260" s="215">
        <v>1.1114743380189604E-2</v>
      </c>
      <c r="F260" s="234">
        <v>1177400</v>
      </c>
      <c r="G260" s="215">
        <v>6.9858288143083229E-4</v>
      </c>
      <c r="H260" s="215">
        <v>0.52509652509652505</v>
      </c>
      <c r="I260" s="66"/>
      <c r="J260" s="66"/>
      <c r="K260" s="66"/>
      <c r="L260" s="66"/>
      <c r="M260" s="66"/>
      <c r="N260" s="66"/>
      <c r="O260" s="66"/>
      <c r="P260" s="66"/>
      <c r="Q260" s="66"/>
      <c r="R260" s="66"/>
      <c r="S260" s="66"/>
      <c r="T260" s="66"/>
      <c r="U260" s="66"/>
      <c r="V260" s="66"/>
      <c r="W260" s="66"/>
      <c r="X260" s="66"/>
      <c r="Y260" s="66"/>
      <c r="Z260" s="66"/>
      <c r="AA260" s="66"/>
      <c r="AB260" s="66"/>
      <c r="AC260" s="66"/>
      <c r="AD260" s="66"/>
    </row>
    <row r="261" spans="1:30" x14ac:dyDescent="0.25">
      <c r="A261" t="s">
        <v>338</v>
      </c>
      <c r="B261">
        <v>3827</v>
      </c>
      <c r="C261" s="234">
        <v>175934827</v>
      </c>
      <c r="D261" s="235">
        <v>2129</v>
      </c>
      <c r="E261" s="215">
        <v>0.17399476953252696</v>
      </c>
      <c r="F261" s="234">
        <v>94724577</v>
      </c>
      <c r="G261" s="215">
        <v>5.6202622679613332E-2</v>
      </c>
      <c r="H261" s="215">
        <v>0.55631042592108704</v>
      </c>
      <c r="I261" s="66"/>
      <c r="J261" s="66"/>
      <c r="K261" s="66"/>
      <c r="L261" s="66"/>
      <c r="M261" s="66"/>
      <c r="N261" s="66"/>
      <c r="O261" s="66"/>
      <c r="P261" s="66"/>
      <c r="Q261" s="66"/>
      <c r="R261" s="66"/>
      <c r="S261" s="66"/>
      <c r="T261" s="66"/>
      <c r="U261" s="66"/>
      <c r="V261" s="66"/>
      <c r="W261" s="66"/>
      <c r="X261" s="66"/>
      <c r="Y261" s="66"/>
      <c r="Z261" s="66"/>
      <c r="AA261" s="66"/>
      <c r="AB261" s="66"/>
      <c r="AC261" s="66"/>
      <c r="AD261" s="66"/>
    </row>
    <row r="262" spans="1:30" x14ac:dyDescent="0.25">
      <c r="A262" t="s">
        <v>339</v>
      </c>
      <c r="B262">
        <v>282</v>
      </c>
      <c r="C262" s="234">
        <v>381269566</v>
      </c>
      <c r="D262" s="235">
        <v>153</v>
      </c>
      <c r="E262" s="215">
        <v>1.2504086302713305E-2</v>
      </c>
      <c r="F262" s="234">
        <v>182307802</v>
      </c>
      <c r="G262" s="215">
        <v>0.10816809039279909</v>
      </c>
      <c r="H262" s="215">
        <v>0.54255319148936165</v>
      </c>
      <c r="I262" s="66"/>
      <c r="J262" s="66"/>
      <c r="K262" s="66"/>
      <c r="L262" s="66"/>
      <c r="M262" s="66"/>
      <c r="N262" s="66"/>
      <c r="O262" s="66"/>
      <c r="P262" s="66"/>
      <c r="Q262" s="66"/>
      <c r="R262" s="66"/>
      <c r="S262" s="66"/>
      <c r="T262" s="66"/>
      <c r="U262" s="66"/>
      <c r="V262" s="66"/>
      <c r="W262" s="66"/>
      <c r="X262" s="66"/>
      <c r="Y262" s="66"/>
      <c r="Z262" s="66"/>
      <c r="AA262" s="66"/>
      <c r="AB262" s="66"/>
      <c r="AC262" s="66"/>
      <c r="AD262" s="66"/>
    </row>
    <row r="263" spans="1:30" x14ac:dyDescent="0.25">
      <c r="A263" t="s">
        <v>340</v>
      </c>
      <c r="B263">
        <v>184</v>
      </c>
      <c r="C263" s="234">
        <v>6739913</v>
      </c>
      <c r="D263" s="235">
        <v>131</v>
      </c>
      <c r="E263" s="215">
        <v>1.0706113108859104E-2</v>
      </c>
      <c r="F263" s="234">
        <v>4734800</v>
      </c>
      <c r="G263" s="215">
        <v>2.8092833590952137E-3</v>
      </c>
      <c r="H263" s="215">
        <v>0.71195652173913049</v>
      </c>
      <c r="I263" s="66"/>
      <c r="J263" s="66"/>
      <c r="K263" s="66"/>
      <c r="L263" s="66"/>
      <c r="M263" s="66"/>
      <c r="N263" s="66"/>
      <c r="O263" s="66"/>
      <c r="P263" s="66"/>
      <c r="Q263" s="66"/>
      <c r="R263" s="66"/>
      <c r="S263" s="66"/>
      <c r="T263" s="66"/>
      <c r="U263" s="66"/>
      <c r="V263" s="66"/>
      <c r="W263" s="66"/>
      <c r="X263" s="66"/>
      <c r="Y263" s="66"/>
      <c r="Z263" s="66"/>
      <c r="AA263" s="66"/>
      <c r="AB263" s="66"/>
      <c r="AC263" s="66"/>
      <c r="AD263" s="66"/>
    </row>
    <row r="264" spans="1:30" x14ac:dyDescent="0.25">
      <c r="A264" t="s">
        <v>341</v>
      </c>
      <c r="B264">
        <v>110</v>
      </c>
      <c r="C264" s="234">
        <v>8862700</v>
      </c>
      <c r="D264" s="235">
        <v>63</v>
      </c>
      <c r="E264" s="215">
        <v>5.148741418764302E-3</v>
      </c>
      <c r="F264" s="234">
        <v>4868500</v>
      </c>
      <c r="G264" s="215">
        <v>2.888611141707157E-3</v>
      </c>
      <c r="H264" s="215">
        <v>0.57272727272727275</v>
      </c>
      <c r="I264" s="66"/>
      <c r="J264" s="66"/>
      <c r="K264" s="66"/>
      <c r="L264" s="66"/>
      <c r="M264" s="66"/>
      <c r="N264" s="66"/>
      <c r="O264" s="66"/>
      <c r="P264" s="66"/>
      <c r="Q264" s="66"/>
      <c r="R264" s="66"/>
      <c r="S264" s="66"/>
      <c r="T264" s="66"/>
      <c r="U264" s="66"/>
      <c r="V264" s="66"/>
      <c r="W264" s="66"/>
      <c r="X264" s="66"/>
      <c r="Y264" s="66"/>
      <c r="Z264" s="66"/>
      <c r="AA264" s="66"/>
      <c r="AB264" s="66"/>
      <c r="AC264" s="66"/>
      <c r="AD264" s="66"/>
    </row>
    <row r="265" spans="1:30" x14ac:dyDescent="0.25">
      <c r="A265" t="s">
        <v>342</v>
      </c>
      <c r="B265">
        <v>41</v>
      </c>
      <c r="C265" s="234">
        <v>379199</v>
      </c>
      <c r="D265" s="235">
        <v>28</v>
      </c>
      <c r="E265" s="215">
        <v>2.2883295194508009E-3</v>
      </c>
      <c r="F265" s="234">
        <v>268900</v>
      </c>
      <c r="G265" s="215">
        <v>1.595455553055468E-4</v>
      </c>
      <c r="H265" s="215">
        <v>0.68292682926829273</v>
      </c>
      <c r="I265" s="66"/>
      <c r="J265" s="66"/>
      <c r="K265" s="66"/>
      <c r="L265" s="66"/>
      <c r="M265" s="66"/>
      <c r="N265" s="66"/>
      <c r="O265" s="66"/>
      <c r="P265" s="66"/>
      <c r="Q265" s="66"/>
      <c r="R265" s="66"/>
      <c r="S265" s="66"/>
      <c r="T265" s="66"/>
      <c r="U265" s="66"/>
      <c r="V265" s="66"/>
      <c r="W265" s="66"/>
      <c r="X265" s="66"/>
      <c r="Y265" s="66"/>
      <c r="Z265" s="66"/>
      <c r="AA265" s="66"/>
      <c r="AB265" s="66"/>
      <c r="AC265" s="66"/>
      <c r="AD265" s="66"/>
    </row>
    <row r="266" spans="1:30" x14ac:dyDescent="0.25">
      <c r="A266" t="s">
        <v>343</v>
      </c>
      <c r="B266">
        <v>2133</v>
      </c>
      <c r="C266" s="234">
        <v>183370373</v>
      </c>
      <c r="D266" s="235">
        <v>1053</v>
      </c>
      <c r="E266" s="215">
        <v>8.6057535142203337E-2</v>
      </c>
      <c r="F266" s="234">
        <v>61547380</v>
      </c>
      <c r="G266" s="215">
        <v>3.6517705168097825E-2</v>
      </c>
      <c r="H266" s="215">
        <v>0.49367088607594939</v>
      </c>
      <c r="I266" s="66"/>
      <c r="J266" s="66"/>
      <c r="K266" s="66"/>
      <c r="L266" s="66"/>
      <c r="M266" s="66"/>
      <c r="N266" s="66"/>
      <c r="O266" s="66"/>
      <c r="P266" s="66"/>
      <c r="Q266" s="66"/>
      <c r="R266" s="66"/>
      <c r="S266" s="66"/>
      <c r="T266" s="66"/>
      <c r="U266" s="66"/>
      <c r="V266" s="66"/>
      <c r="W266" s="66"/>
      <c r="X266" s="66"/>
      <c r="Y266" s="66"/>
      <c r="Z266" s="66"/>
      <c r="AA266" s="66"/>
      <c r="AB266" s="66"/>
      <c r="AC266" s="66"/>
      <c r="AD266" s="66"/>
    </row>
    <row r="267" spans="1:30" x14ac:dyDescent="0.25">
      <c r="A267" t="s">
        <v>344</v>
      </c>
      <c r="B267">
        <v>824</v>
      </c>
      <c r="C267" s="234">
        <v>6897600</v>
      </c>
      <c r="D267" s="235">
        <v>506</v>
      </c>
      <c r="E267" s="215">
        <v>4.1353383458646614E-2</v>
      </c>
      <c r="F267" s="234">
        <v>4246500</v>
      </c>
      <c r="G267" s="215">
        <v>2.5195619211788936E-3</v>
      </c>
      <c r="H267" s="215">
        <v>0.61407766990291257</v>
      </c>
      <c r="I267" s="66"/>
      <c r="J267" s="66"/>
      <c r="K267" s="66"/>
      <c r="L267" s="66"/>
      <c r="M267" s="66"/>
      <c r="N267" s="66"/>
      <c r="O267" s="66"/>
      <c r="P267" s="66"/>
      <c r="Q267" s="66"/>
      <c r="R267" s="66"/>
      <c r="S267" s="66"/>
      <c r="T267" s="66"/>
      <c r="U267" s="66"/>
      <c r="V267" s="66"/>
      <c r="W267" s="66"/>
      <c r="X267" s="66"/>
      <c r="Y267" s="66"/>
      <c r="Z267" s="66"/>
      <c r="AA267" s="66"/>
      <c r="AB267" s="66"/>
      <c r="AC267" s="66"/>
      <c r="AD267" s="66"/>
    </row>
    <row r="268" spans="1:30" x14ac:dyDescent="0.25">
      <c r="A268" t="s">
        <v>345</v>
      </c>
      <c r="B268">
        <v>49</v>
      </c>
      <c r="C268" s="234">
        <v>20278600</v>
      </c>
      <c r="D268" s="235">
        <v>18</v>
      </c>
      <c r="E268" s="215">
        <v>1.4710689767898006E-3</v>
      </c>
      <c r="F268" s="234">
        <v>9128300</v>
      </c>
      <c r="G268" s="215">
        <v>5.4160643082767678E-3</v>
      </c>
      <c r="H268" s="215">
        <v>0.36734693877551022</v>
      </c>
      <c r="I268" s="66"/>
      <c r="J268" s="66"/>
      <c r="K268" s="66"/>
      <c r="L268" s="66"/>
      <c r="M268" s="66"/>
      <c r="N268" s="66"/>
      <c r="O268" s="66"/>
      <c r="P268" s="66"/>
      <c r="Q268" s="66"/>
      <c r="R268" s="66"/>
      <c r="S268" s="66"/>
      <c r="T268" s="66"/>
      <c r="U268" s="66"/>
      <c r="V268" s="66"/>
      <c r="W268" s="66"/>
      <c r="X268" s="66"/>
      <c r="Y268" s="66"/>
      <c r="Z268" s="66"/>
      <c r="AA268" s="66"/>
      <c r="AB268" s="66"/>
      <c r="AC268" s="66"/>
      <c r="AD268" s="66"/>
    </row>
    <row r="269" spans="1:30" x14ac:dyDescent="0.25">
      <c r="A269" t="s">
        <v>346</v>
      </c>
      <c r="B269">
        <v>89</v>
      </c>
      <c r="C269" s="234">
        <v>824100</v>
      </c>
      <c r="D269" s="235">
        <v>51</v>
      </c>
      <c r="E269" s="215">
        <v>4.168028767571102E-3</v>
      </c>
      <c r="F269" s="234">
        <v>490500</v>
      </c>
      <c r="G269" s="215">
        <v>2.9102675670275455E-4</v>
      </c>
      <c r="H269" s="215">
        <v>0.5730337078651685</v>
      </c>
      <c r="I269" s="66"/>
      <c r="J269" s="66"/>
      <c r="K269" s="66"/>
      <c r="L269" s="66"/>
      <c r="M269" s="66"/>
      <c r="N269" s="66"/>
      <c r="O269" s="66"/>
      <c r="P269" s="66"/>
      <c r="Q269" s="66"/>
      <c r="R269" s="66"/>
      <c r="S269" s="66"/>
      <c r="T269" s="66"/>
      <c r="U269" s="66"/>
      <c r="V269" s="66"/>
      <c r="W269" s="66"/>
      <c r="X269" s="66"/>
      <c r="Y269" s="66"/>
      <c r="Z269" s="66"/>
      <c r="AA269" s="66"/>
      <c r="AB269" s="66"/>
      <c r="AC269" s="66"/>
      <c r="AD269" s="66"/>
    </row>
    <row r="270" spans="1:30" x14ac:dyDescent="0.25">
      <c r="A270" t="s">
        <v>347</v>
      </c>
      <c r="B270">
        <v>7</v>
      </c>
      <c r="C270" s="234">
        <v>4126431</v>
      </c>
      <c r="D270" s="235">
        <v>7</v>
      </c>
      <c r="E270" s="215">
        <v>5.7208237986270023E-4</v>
      </c>
      <c r="F270" s="234">
        <v>2713789</v>
      </c>
      <c r="G270" s="215">
        <v>1.6101635291449778E-3</v>
      </c>
      <c r="H270" s="215">
        <v>1</v>
      </c>
      <c r="I270" s="66"/>
      <c r="J270" s="66"/>
      <c r="K270" s="66"/>
      <c r="L270" s="66"/>
      <c r="M270" s="66"/>
      <c r="N270" s="66"/>
      <c r="O270" s="66"/>
      <c r="P270" s="66"/>
      <c r="Q270" s="66"/>
      <c r="R270" s="66"/>
      <c r="S270" s="66"/>
      <c r="T270" s="66"/>
      <c r="U270" s="66"/>
      <c r="V270" s="66"/>
      <c r="W270" s="66"/>
      <c r="X270" s="66"/>
      <c r="Y270" s="66"/>
      <c r="Z270" s="66"/>
      <c r="AA270" s="66"/>
      <c r="AB270" s="66"/>
      <c r="AC270" s="66"/>
      <c r="AD270" s="66"/>
    </row>
    <row r="271" spans="1:30" x14ac:dyDescent="0.25">
      <c r="A271" t="s">
        <v>348</v>
      </c>
      <c r="B271">
        <v>142</v>
      </c>
      <c r="C271" s="234">
        <v>123144674</v>
      </c>
      <c r="D271" s="235">
        <v>55</v>
      </c>
      <c r="E271" s="215">
        <v>4.4949329846355017E-3</v>
      </c>
      <c r="F271" s="234">
        <v>52938575</v>
      </c>
      <c r="G271" s="215">
        <v>3.1409871124802292E-2</v>
      </c>
      <c r="H271" s="215">
        <v>0.38732394366197181</v>
      </c>
      <c r="I271" s="66"/>
      <c r="J271" s="66"/>
      <c r="K271" s="66"/>
      <c r="L271" s="66"/>
      <c r="M271" s="66"/>
      <c r="N271" s="66"/>
      <c r="O271" s="66"/>
      <c r="P271" s="66"/>
      <c r="Q271" s="66"/>
      <c r="R271" s="66"/>
      <c r="S271" s="66"/>
      <c r="T271" s="66"/>
      <c r="U271" s="66"/>
      <c r="V271" s="66"/>
      <c r="W271" s="66"/>
      <c r="X271" s="66"/>
      <c r="Y271" s="66"/>
      <c r="Z271" s="66"/>
      <c r="AA271" s="66"/>
      <c r="AB271" s="66"/>
      <c r="AC271" s="66"/>
      <c r="AD271" s="66"/>
    </row>
    <row r="272" spans="1:30" x14ac:dyDescent="0.25">
      <c r="A272" t="s">
        <v>349</v>
      </c>
      <c r="B272">
        <v>40</v>
      </c>
      <c r="C272" s="234">
        <v>2646600</v>
      </c>
      <c r="D272" s="235">
        <v>25</v>
      </c>
      <c r="E272" s="215">
        <v>2.0431513566525009E-3</v>
      </c>
      <c r="F272" s="234">
        <v>1640900</v>
      </c>
      <c r="G272" s="215">
        <v>9.7358981666371047E-4</v>
      </c>
      <c r="H272" s="215">
        <v>0.625</v>
      </c>
      <c r="I272" s="66"/>
      <c r="J272" s="66"/>
      <c r="K272" s="66"/>
      <c r="L272" s="66"/>
      <c r="M272" s="66"/>
      <c r="N272" s="66"/>
      <c r="O272" s="66"/>
      <c r="P272" s="66"/>
      <c r="Q272" s="66"/>
      <c r="R272" s="66"/>
      <c r="S272" s="66"/>
      <c r="T272" s="66"/>
      <c r="U272" s="66"/>
      <c r="V272" s="66"/>
      <c r="W272" s="66"/>
      <c r="X272" s="66"/>
      <c r="Y272" s="66"/>
      <c r="Z272" s="66"/>
      <c r="AA272" s="66"/>
      <c r="AB272" s="66"/>
      <c r="AC272" s="66"/>
      <c r="AD272" s="66"/>
    </row>
    <row r="273" spans="1:31" x14ac:dyDescent="0.25">
      <c r="A273" t="s">
        <v>350</v>
      </c>
      <c r="B273">
        <v>764</v>
      </c>
      <c r="C273" s="234">
        <v>20631543</v>
      </c>
      <c r="D273" s="235">
        <v>495</v>
      </c>
      <c r="E273" s="215">
        <v>4.0454396861719519E-2</v>
      </c>
      <c r="F273" s="234">
        <v>12830604</v>
      </c>
      <c r="G273" s="215">
        <v>7.6127402011363704E-3</v>
      </c>
      <c r="H273" s="215">
        <v>0.64790575916230364</v>
      </c>
      <c r="I273" s="66"/>
      <c r="J273" s="66"/>
      <c r="K273" s="66"/>
      <c r="L273" s="66"/>
      <c r="M273" s="66"/>
      <c r="N273" s="66"/>
      <c r="O273" s="66"/>
      <c r="P273" s="66"/>
      <c r="Q273" s="66"/>
      <c r="R273" s="66"/>
      <c r="S273" s="66"/>
      <c r="T273" s="66"/>
      <c r="U273" s="66"/>
      <c r="V273" s="66"/>
      <c r="W273" s="66"/>
      <c r="X273" s="66"/>
      <c r="Y273" s="66"/>
      <c r="Z273" s="66"/>
      <c r="AA273" s="66"/>
      <c r="AB273" s="66"/>
      <c r="AC273" s="66"/>
      <c r="AD273" s="66"/>
    </row>
    <row r="274" spans="1:31" x14ac:dyDescent="0.25">
      <c r="A274" t="s">
        <v>121</v>
      </c>
      <c r="B274" s="235">
        <v>20936</v>
      </c>
      <c r="C274" s="266">
        <v>3926973886</v>
      </c>
      <c r="D274" s="235">
        <v>12364</v>
      </c>
      <c r="E274" s="215">
        <v>1</v>
      </c>
      <c r="F274" s="225">
        <v>1685412041</v>
      </c>
      <c r="G274" s="215">
        <v>1</v>
      </c>
      <c r="H274" s="215">
        <v>0.59056171188383644</v>
      </c>
      <c r="I274" s="66"/>
      <c r="J274" s="66"/>
      <c r="K274" s="66"/>
      <c r="L274" s="66"/>
      <c r="M274" s="66"/>
      <c r="N274" s="66"/>
      <c r="O274" s="66"/>
      <c r="P274" s="66"/>
      <c r="Q274" s="66"/>
      <c r="R274" s="66"/>
      <c r="S274" s="66"/>
      <c r="T274" s="66"/>
      <c r="U274" s="66"/>
      <c r="V274" s="66"/>
      <c r="W274" s="66"/>
      <c r="X274" s="66"/>
      <c r="Y274" s="66"/>
      <c r="Z274" s="66"/>
      <c r="AA274" s="66"/>
      <c r="AB274" s="66"/>
      <c r="AC274" s="66"/>
      <c r="AD274" s="66"/>
    </row>
    <row r="275" spans="1:31" x14ac:dyDescent="0.25">
      <c r="A275" s="66" t="s">
        <v>293</v>
      </c>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row>
    <row r="276" spans="1:31" x14ac:dyDescent="0.25">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row>
    <row r="277" spans="1:31" x14ac:dyDescent="0.25">
      <c r="A277" s="103" t="s">
        <v>366</v>
      </c>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row>
    <row r="278" spans="1:31" s="23" customFormat="1" ht="5.0999999999999996" customHeight="1" x14ac:dyDescent="0.25">
      <c r="A278" s="104"/>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row>
    <row r="279" spans="1:31" x14ac:dyDescent="0.25">
      <c r="A279" s="103"/>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row>
    <row r="280" spans="1:31" s="25" customFormat="1" ht="27.75" x14ac:dyDescent="0.45">
      <c r="A280" s="241" t="s">
        <v>120</v>
      </c>
      <c r="B280" s="241"/>
      <c r="C280" s="241"/>
      <c r="D280" s="241"/>
      <c r="E280" s="241"/>
      <c r="F280" s="241"/>
      <c r="G280" s="241"/>
      <c r="H280" s="241"/>
      <c r="I280" s="77"/>
      <c r="J280" s="77"/>
      <c r="K280" s="77"/>
      <c r="L280" s="77"/>
      <c r="M280" s="77"/>
      <c r="N280" s="77"/>
      <c r="O280" s="77"/>
      <c r="P280" s="77"/>
      <c r="Q280" s="77"/>
      <c r="R280" s="77"/>
      <c r="S280" s="77"/>
      <c r="T280" s="77"/>
      <c r="U280" s="77"/>
      <c r="V280" s="77"/>
      <c r="W280" s="77"/>
      <c r="X280" s="77"/>
      <c r="Y280" s="77"/>
      <c r="Z280" s="77"/>
      <c r="AA280" s="77"/>
      <c r="AB280" s="77"/>
      <c r="AC280" s="77"/>
      <c r="AD280" s="77"/>
    </row>
    <row r="281" spans="1:31" x14ac:dyDescent="0.2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row>
    <row r="282" spans="1:31" s="1" customFormat="1" x14ac:dyDescent="0.25">
      <c r="A282" s="78"/>
      <c r="B282" s="78" t="s">
        <v>373</v>
      </c>
      <c r="C282" s="78" t="s">
        <v>284</v>
      </c>
      <c r="D282" s="78" t="s">
        <v>157</v>
      </c>
      <c r="E282" s="1" t="s">
        <v>158</v>
      </c>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row>
    <row r="283" spans="1:31" s="10" customFormat="1" ht="30" x14ac:dyDescent="0.25">
      <c r="A283" s="90"/>
      <c r="B283" s="90" t="s">
        <v>363</v>
      </c>
      <c r="C283" s="234">
        <v>1882667854.5</v>
      </c>
      <c r="D283" s="270">
        <v>42523400</v>
      </c>
      <c r="E283" s="271">
        <v>9370100</v>
      </c>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row>
    <row r="284" spans="1:31" s="10" customFormat="1" ht="30" x14ac:dyDescent="0.25">
      <c r="A284" s="90"/>
      <c r="B284" s="90" t="s">
        <v>288</v>
      </c>
      <c r="C284" s="235">
        <v>11398</v>
      </c>
      <c r="D284" s="250">
        <v>223</v>
      </c>
      <c r="E284" s="258">
        <v>222</v>
      </c>
      <c r="F284" s="90"/>
      <c r="G284" s="272"/>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row>
    <row r="285" spans="1:31" s="10" customFormat="1" x14ac:dyDescent="0.25">
      <c r="A285" s="90"/>
      <c r="B285" s="90" t="s">
        <v>371</v>
      </c>
      <c r="C285" s="259">
        <v>121.35201971702652</v>
      </c>
      <c r="D285" s="273">
        <v>2.7409510726497643</v>
      </c>
      <c r="E285" s="274">
        <v>0.60397300417736011</v>
      </c>
      <c r="F285" s="101"/>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row>
    <row r="286" spans="1:31" s="10" customFormat="1" x14ac:dyDescent="0.25">
      <c r="A286" s="90"/>
      <c r="B286" s="90" t="s">
        <v>365</v>
      </c>
      <c r="C286" s="247">
        <v>0.58460275939888184</v>
      </c>
      <c r="D286" s="247">
        <v>0.52843601895734593</v>
      </c>
      <c r="E286" s="247">
        <v>0.76816608996539792</v>
      </c>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row>
    <row r="287" spans="1:31" x14ac:dyDescent="0.25">
      <c r="A287" s="66"/>
      <c r="B287" s="66" t="s">
        <v>293</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row>
    <row r="288" spans="1:31" x14ac:dyDescent="0.25">
      <c r="A288" s="66"/>
      <c r="B288" s="66"/>
      <c r="C288" s="235"/>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row>
    <row r="289" spans="1:30" x14ac:dyDescent="0.25">
      <c r="A289" s="262" t="s">
        <v>366</v>
      </c>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row>
    <row r="290" spans="1:30" s="20" customFormat="1" ht="18.75" x14ac:dyDescent="0.3">
      <c r="A290" s="216" t="s">
        <v>120</v>
      </c>
      <c r="B290" s="216" t="s">
        <v>297</v>
      </c>
      <c r="C290" s="216"/>
      <c r="D290" s="216"/>
      <c r="E290" s="216"/>
      <c r="F290" s="216"/>
      <c r="G290" s="216"/>
      <c r="H290" s="216"/>
      <c r="I290" s="62"/>
      <c r="J290" s="62"/>
      <c r="K290" s="62"/>
      <c r="L290" s="62"/>
      <c r="M290" s="62"/>
      <c r="N290" s="62"/>
      <c r="O290" s="62"/>
      <c r="P290" s="62"/>
      <c r="Q290" s="62"/>
      <c r="R290" s="62"/>
      <c r="S290" s="62"/>
      <c r="T290" s="62"/>
      <c r="U290" s="62"/>
      <c r="V290" s="62"/>
      <c r="W290" s="62"/>
      <c r="X290" s="62"/>
      <c r="Y290" s="62"/>
      <c r="Z290" s="62"/>
      <c r="AA290" s="62"/>
      <c r="AB290" s="62"/>
      <c r="AC290" s="62"/>
      <c r="AD290" s="62"/>
    </row>
    <row r="291" spans="1:30" x14ac:dyDescent="0.25">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row>
    <row r="292" spans="1:30" s="1" customFormat="1" ht="45" x14ac:dyDescent="0.25">
      <c r="A292" s="78" t="s">
        <v>367</v>
      </c>
      <c r="B292" s="263" t="s">
        <v>110</v>
      </c>
      <c r="C292" s="264" t="s">
        <v>111</v>
      </c>
      <c r="D292" s="263" t="s">
        <v>310</v>
      </c>
      <c r="E292" s="265" t="s">
        <v>311</v>
      </c>
      <c r="F292" s="264" t="s">
        <v>368</v>
      </c>
      <c r="G292" s="78" t="s">
        <v>115</v>
      </c>
      <c r="H292" s="78" t="s">
        <v>117</v>
      </c>
      <c r="I292" s="78"/>
      <c r="J292" s="78"/>
      <c r="K292" s="78"/>
      <c r="L292" s="78"/>
      <c r="M292" s="78"/>
      <c r="N292" s="78"/>
      <c r="O292" s="78"/>
      <c r="P292" s="78"/>
      <c r="Q292" s="78"/>
      <c r="R292" s="78"/>
      <c r="S292" s="78"/>
      <c r="T292" s="78"/>
      <c r="U292" s="78"/>
      <c r="V292" s="78"/>
      <c r="W292" s="78"/>
      <c r="X292" s="78"/>
      <c r="Y292" s="78"/>
      <c r="Z292" s="78"/>
      <c r="AA292" s="78"/>
      <c r="AB292" s="78"/>
      <c r="AC292" s="78"/>
      <c r="AD292" s="78"/>
    </row>
    <row r="293" spans="1:30" x14ac:dyDescent="0.25">
      <c r="A293" t="s">
        <v>127</v>
      </c>
      <c r="B293" s="235">
        <v>4753</v>
      </c>
      <c r="C293" s="234">
        <v>1957198755</v>
      </c>
      <c r="D293" s="235">
        <v>2195</v>
      </c>
      <c r="E293" s="215">
        <v>0.19257764520091245</v>
      </c>
      <c r="F293" s="234">
        <v>672967754</v>
      </c>
      <c r="G293" s="215">
        <v>0.3574543180261221</v>
      </c>
      <c r="H293" s="215">
        <v>0.4618135914159478</v>
      </c>
      <c r="I293" s="66"/>
      <c r="J293" s="66"/>
      <c r="K293" s="66"/>
      <c r="L293" s="66"/>
      <c r="M293" s="66"/>
      <c r="N293" s="66"/>
      <c r="O293" s="66"/>
      <c r="P293" s="66"/>
      <c r="Q293" s="66"/>
      <c r="R293" s="66"/>
      <c r="S293" s="66"/>
      <c r="T293" s="66"/>
      <c r="U293" s="66"/>
      <c r="V293" s="66"/>
      <c r="W293" s="66"/>
      <c r="X293" s="66"/>
      <c r="Y293" s="66"/>
      <c r="Z293" s="66"/>
      <c r="AA293" s="66"/>
      <c r="AB293" s="66"/>
      <c r="AC293" s="66"/>
      <c r="AD293" s="66"/>
    </row>
    <row r="294" spans="1:30" x14ac:dyDescent="0.25">
      <c r="A294" t="s">
        <v>128</v>
      </c>
      <c r="B294" s="235">
        <v>9964</v>
      </c>
      <c r="C294" s="234">
        <v>238416521</v>
      </c>
      <c r="D294" s="235">
        <v>6409</v>
      </c>
      <c r="E294" s="215">
        <v>0.56229163011054573</v>
      </c>
      <c r="F294" s="234">
        <v>112178760</v>
      </c>
      <c r="G294" s="215">
        <v>5.9584997816724557E-2</v>
      </c>
      <c r="H294" s="215">
        <v>0.64321557607386592</v>
      </c>
      <c r="I294" s="66"/>
      <c r="J294" s="66"/>
      <c r="K294" s="66"/>
      <c r="L294" s="66"/>
      <c r="M294" s="66"/>
      <c r="N294" s="66"/>
      <c r="O294" s="66"/>
      <c r="P294" s="66"/>
      <c r="Q294" s="66"/>
      <c r="R294" s="66"/>
      <c r="S294" s="66"/>
      <c r="T294" s="66"/>
      <c r="U294" s="66"/>
      <c r="V294" s="66"/>
      <c r="W294" s="66"/>
      <c r="X294" s="66"/>
      <c r="Y294" s="66"/>
      <c r="Z294" s="66"/>
      <c r="AA294" s="66"/>
      <c r="AB294" s="66"/>
      <c r="AC294" s="66"/>
      <c r="AD294" s="66"/>
    </row>
    <row r="295" spans="1:30" x14ac:dyDescent="0.25">
      <c r="A295" t="s">
        <v>129</v>
      </c>
      <c r="B295" s="235">
        <v>673</v>
      </c>
      <c r="C295" s="234">
        <v>256654250</v>
      </c>
      <c r="D295" s="235">
        <v>364</v>
      </c>
      <c r="E295" s="215">
        <v>3.1935427267941748E-2</v>
      </c>
      <c r="F295" s="236">
        <v>114293081.5</v>
      </c>
      <c r="G295" s="215">
        <v>6.0708043230681297E-2</v>
      </c>
      <c r="H295" s="215">
        <v>0.54086181277860323</v>
      </c>
      <c r="I295" s="66"/>
      <c r="J295" s="66"/>
      <c r="K295" s="66"/>
      <c r="L295" s="66"/>
      <c r="M295" s="66"/>
      <c r="N295" s="66"/>
      <c r="O295" s="66"/>
      <c r="P295" s="66"/>
      <c r="Q295" s="66"/>
      <c r="R295" s="66"/>
      <c r="S295" s="66"/>
      <c r="T295" s="66"/>
      <c r="U295" s="66"/>
      <c r="V295" s="66"/>
      <c r="W295" s="66"/>
      <c r="X295" s="66"/>
      <c r="Y295" s="66"/>
      <c r="Z295" s="66"/>
      <c r="AA295" s="66"/>
      <c r="AB295" s="66"/>
      <c r="AC295" s="66"/>
      <c r="AD295" s="66"/>
    </row>
    <row r="296" spans="1:30" x14ac:dyDescent="0.25">
      <c r="A296" t="s">
        <v>130</v>
      </c>
      <c r="B296" s="235">
        <v>1587</v>
      </c>
      <c r="C296" s="234">
        <v>920703095</v>
      </c>
      <c r="D296" s="235">
        <v>935</v>
      </c>
      <c r="E296" s="215">
        <v>8.2031935427267944E-2</v>
      </c>
      <c r="F296" s="234">
        <v>471812159</v>
      </c>
      <c r="G296" s="215">
        <v>0.25060828327857337</v>
      </c>
      <c r="H296" s="215">
        <v>0.58916194076874606</v>
      </c>
      <c r="I296" s="66"/>
      <c r="J296" s="66"/>
      <c r="K296" s="66"/>
      <c r="L296" s="66"/>
      <c r="M296" s="66"/>
      <c r="N296" s="66"/>
      <c r="O296" s="66"/>
      <c r="P296" s="66"/>
      <c r="Q296" s="66"/>
      <c r="R296" s="66"/>
      <c r="S296" s="66"/>
      <c r="T296" s="66"/>
      <c r="U296" s="66"/>
      <c r="V296" s="66"/>
      <c r="W296" s="66"/>
      <c r="X296" s="66"/>
      <c r="Y296" s="66"/>
      <c r="Z296" s="66"/>
      <c r="AA296" s="66"/>
      <c r="AB296" s="66"/>
      <c r="AC296" s="66"/>
      <c r="AD296" s="66"/>
    </row>
    <row r="297" spans="1:30" x14ac:dyDescent="0.25">
      <c r="A297" t="s">
        <v>131</v>
      </c>
      <c r="B297" s="235">
        <v>2237</v>
      </c>
      <c r="C297" s="234">
        <v>1112297299</v>
      </c>
      <c r="D297" s="235">
        <v>1398</v>
      </c>
      <c r="E297" s="215">
        <v>0.12265309703456746</v>
      </c>
      <c r="F297" s="234">
        <v>507878605</v>
      </c>
      <c r="G297" s="215">
        <v>0.26976537777816506</v>
      </c>
      <c r="H297" s="215">
        <v>0.6249441215914171</v>
      </c>
      <c r="I297" s="66"/>
      <c r="J297" s="66"/>
      <c r="K297" s="66"/>
      <c r="L297" s="66"/>
      <c r="M297" s="66"/>
      <c r="N297" s="66"/>
      <c r="O297" s="66"/>
      <c r="P297" s="66"/>
      <c r="Q297" s="66"/>
      <c r="R297" s="66"/>
      <c r="S297" s="66"/>
      <c r="T297" s="66"/>
      <c r="U297" s="66"/>
      <c r="V297" s="66"/>
      <c r="W297" s="66"/>
      <c r="X297" s="66"/>
      <c r="Y297" s="66"/>
      <c r="Z297" s="66"/>
      <c r="AA297" s="66"/>
      <c r="AB297" s="66"/>
      <c r="AC297" s="66"/>
      <c r="AD297" s="66"/>
    </row>
    <row r="298" spans="1:30" x14ac:dyDescent="0.25">
      <c r="A298" t="s">
        <v>132</v>
      </c>
      <c r="B298" s="235">
        <v>283</v>
      </c>
      <c r="C298" s="266">
        <v>89531123</v>
      </c>
      <c r="D298" s="235">
        <v>97</v>
      </c>
      <c r="E298" s="215">
        <v>8.5102649587646961E-3</v>
      </c>
      <c r="F298" s="266">
        <v>3537495</v>
      </c>
      <c r="G298" s="215">
        <v>1.8789798697335755E-3</v>
      </c>
      <c r="H298" s="215">
        <v>0.34275618374558303</v>
      </c>
      <c r="I298" s="66"/>
      <c r="J298" s="66"/>
      <c r="K298" s="66"/>
      <c r="L298" s="66"/>
      <c r="M298" s="66"/>
      <c r="N298" s="66"/>
      <c r="O298" s="66"/>
      <c r="P298" s="66"/>
      <c r="Q298" s="66"/>
      <c r="R298" s="66"/>
      <c r="S298" s="66"/>
      <c r="T298" s="66"/>
      <c r="U298" s="66"/>
      <c r="V298" s="66"/>
      <c r="W298" s="66"/>
      <c r="X298" s="66"/>
      <c r="Y298" s="66"/>
      <c r="Z298" s="66"/>
      <c r="AA298" s="66"/>
      <c r="AB298" s="66"/>
      <c r="AC298" s="66"/>
      <c r="AD298" s="66"/>
    </row>
    <row r="299" spans="1:30" x14ac:dyDescent="0.25">
      <c r="A299" t="s">
        <v>121</v>
      </c>
      <c r="B299" s="235">
        <v>19497</v>
      </c>
      <c r="C299" s="234">
        <v>4574801043</v>
      </c>
      <c r="D299" s="235">
        <v>11398</v>
      </c>
      <c r="E299" s="215">
        <v>1</v>
      </c>
      <c r="F299" s="234">
        <v>1882667854.5</v>
      </c>
      <c r="G299" s="215">
        <v>1</v>
      </c>
      <c r="H299" s="215">
        <v>0.58460275939888184</v>
      </c>
      <c r="I299" s="66"/>
      <c r="J299" s="66"/>
      <c r="K299" s="66"/>
      <c r="L299" s="66"/>
      <c r="M299" s="66"/>
      <c r="N299" s="66"/>
      <c r="O299" s="66"/>
      <c r="P299" s="66"/>
      <c r="Q299" s="66"/>
      <c r="R299" s="66"/>
      <c r="S299" s="66"/>
      <c r="T299" s="66"/>
      <c r="U299" s="66"/>
      <c r="V299" s="66"/>
      <c r="W299" s="66"/>
      <c r="X299" s="66"/>
      <c r="Y299" s="66"/>
      <c r="Z299" s="66"/>
      <c r="AA299" s="66"/>
      <c r="AB299" s="66"/>
      <c r="AC299" s="66"/>
      <c r="AD299" s="66"/>
    </row>
    <row r="300" spans="1:30" x14ac:dyDescent="0.25">
      <c r="A300" s="66"/>
      <c r="B300" s="242"/>
      <c r="C300" s="243"/>
      <c r="D300" s="242"/>
      <c r="E300" s="215"/>
      <c r="F300" s="243"/>
      <c r="G300" s="215"/>
      <c r="H300" s="215"/>
      <c r="I300" s="66"/>
      <c r="J300" s="66"/>
      <c r="K300" s="66"/>
      <c r="L300" s="66"/>
      <c r="M300" s="66"/>
      <c r="N300" s="66"/>
      <c r="O300" s="66"/>
      <c r="P300" s="66"/>
      <c r="Q300" s="66"/>
      <c r="R300" s="66"/>
      <c r="S300" s="66"/>
      <c r="T300" s="66"/>
      <c r="U300" s="66"/>
      <c r="V300" s="66"/>
      <c r="W300" s="66"/>
      <c r="X300" s="66"/>
      <c r="Y300" s="66"/>
      <c r="Z300" s="66"/>
      <c r="AA300" s="66"/>
      <c r="AB300" s="66"/>
      <c r="AC300" s="66"/>
      <c r="AD300" s="66"/>
    </row>
    <row r="301" spans="1:30" x14ac:dyDescent="0.25">
      <c r="A301" s="66"/>
      <c r="B301" s="242"/>
      <c r="C301" s="243"/>
      <c r="D301" s="242"/>
      <c r="E301" s="215"/>
      <c r="F301" s="243"/>
      <c r="G301" s="215"/>
      <c r="H301" s="215"/>
      <c r="I301" s="66"/>
      <c r="J301" s="66"/>
      <c r="K301" s="66"/>
      <c r="L301" s="66"/>
      <c r="M301" s="66"/>
      <c r="N301" s="66"/>
      <c r="O301" s="66"/>
      <c r="P301" s="66"/>
      <c r="Q301" s="66"/>
      <c r="R301" s="66"/>
      <c r="S301" s="66"/>
      <c r="T301" s="66"/>
      <c r="U301" s="66"/>
      <c r="V301" s="66"/>
      <c r="W301" s="66"/>
      <c r="X301" s="66"/>
      <c r="Y301" s="66"/>
      <c r="Z301" s="66"/>
      <c r="AA301" s="66"/>
      <c r="AB301" s="66"/>
      <c r="AC301" s="66"/>
      <c r="AD301" s="66"/>
    </row>
    <row r="302" spans="1:30" s="1" customFormat="1" ht="45" x14ac:dyDescent="0.25">
      <c r="A302" s="78" t="s">
        <v>369</v>
      </c>
      <c r="B302" s="275" t="s">
        <v>110</v>
      </c>
      <c r="C302" s="276" t="s">
        <v>111</v>
      </c>
      <c r="D302" s="275" t="s">
        <v>310</v>
      </c>
      <c r="E302" s="265" t="s">
        <v>311</v>
      </c>
      <c r="F302" s="276" t="s">
        <v>114</v>
      </c>
      <c r="G302" s="265" t="s">
        <v>115</v>
      </c>
      <c r="H302" s="265" t="s">
        <v>117</v>
      </c>
      <c r="I302" s="78"/>
      <c r="J302" s="78"/>
      <c r="K302" s="78"/>
      <c r="L302" s="78"/>
      <c r="M302" s="78"/>
      <c r="N302" s="78"/>
      <c r="O302" s="78"/>
      <c r="P302" s="78"/>
      <c r="Q302" s="78"/>
      <c r="R302" s="78"/>
      <c r="S302" s="78"/>
      <c r="T302" s="78"/>
      <c r="U302" s="78"/>
      <c r="V302" s="78"/>
      <c r="W302" s="78"/>
      <c r="X302" s="78"/>
      <c r="Y302" s="78"/>
      <c r="Z302" s="78"/>
      <c r="AA302" s="78"/>
      <c r="AB302" s="78"/>
      <c r="AC302" s="78"/>
      <c r="AD302" s="78"/>
    </row>
    <row r="303" spans="1:30" x14ac:dyDescent="0.25">
      <c r="A303" t="s">
        <v>302</v>
      </c>
      <c r="B303" s="235">
        <v>13459</v>
      </c>
      <c r="C303" s="234">
        <v>214613850</v>
      </c>
      <c r="D303" s="235">
        <v>8696</v>
      </c>
      <c r="E303" s="215">
        <v>0.76294086681874018</v>
      </c>
      <c r="F303" s="234">
        <v>142563879</v>
      </c>
      <c r="G303" s="215">
        <v>7.5724392201864096E-2</v>
      </c>
      <c r="H303" s="215">
        <v>0.64611040939148523</v>
      </c>
      <c r="I303" s="66"/>
      <c r="J303" s="66"/>
      <c r="K303" s="66"/>
      <c r="L303" s="66"/>
      <c r="M303" s="66"/>
      <c r="N303" s="66"/>
      <c r="O303" s="66"/>
      <c r="P303" s="66"/>
      <c r="Q303" s="66"/>
      <c r="R303" s="66"/>
      <c r="S303" s="66"/>
      <c r="T303" s="66"/>
      <c r="U303" s="66"/>
      <c r="V303" s="66"/>
      <c r="W303" s="66"/>
      <c r="X303" s="66"/>
      <c r="Y303" s="66"/>
      <c r="Z303" s="66"/>
      <c r="AA303" s="66"/>
      <c r="AB303" s="66"/>
      <c r="AC303" s="66"/>
      <c r="AD303" s="66"/>
    </row>
    <row r="304" spans="1:30" x14ac:dyDescent="0.25">
      <c r="A304" t="s">
        <v>303</v>
      </c>
      <c r="B304" s="235">
        <v>1904</v>
      </c>
      <c r="C304" s="234">
        <v>145064038</v>
      </c>
      <c r="D304" s="235">
        <v>923</v>
      </c>
      <c r="E304" s="215">
        <v>8.0979119143709422E-2</v>
      </c>
      <c r="F304" s="234">
        <v>73451711</v>
      </c>
      <c r="G304" s="215">
        <v>3.901469439998876E-2</v>
      </c>
      <c r="H304" s="215">
        <v>0.48476890756302521</v>
      </c>
      <c r="I304" s="66"/>
      <c r="J304" s="66"/>
      <c r="K304" s="66"/>
      <c r="L304" s="66"/>
      <c r="M304" s="66"/>
      <c r="N304" s="66"/>
      <c r="O304" s="66"/>
      <c r="P304" s="66"/>
      <c r="Q304" s="66"/>
      <c r="R304" s="66"/>
      <c r="S304" s="66"/>
      <c r="T304" s="66"/>
      <c r="U304" s="66"/>
      <c r="V304" s="66"/>
      <c r="W304" s="66"/>
      <c r="X304" s="66"/>
      <c r="Y304" s="66"/>
      <c r="Z304" s="66"/>
      <c r="AA304" s="66"/>
      <c r="AB304" s="66"/>
      <c r="AC304" s="66"/>
      <c r="AD304" s="66"/>
    </row>
    <row r="305" spans="1:30" x14ac:dyDescent="0.25">
      <c r="A305" t="s">
        <v>304</v>
      </c>
      <c r="B305" s="235">
        <v>3655</v>
      </c>
      <c r="C305" s="234">
        <v>1812520601</v>
      </c>
      <c r="D305" s="235">
        <v>1592</v>
      </c>
      <c r="E305" s="215">
        <v>0.13967362695209687</v>
      </c>
      <c r="F305" s="236">
        <v>778234963.5</v>
      </c>
      <c r="G305" s="215">
        <v>0.41336816881418742</v>
      </c>
      <c r="H305" s="215">
        <v>0.43556771545827633</v>
      </c>
      <c r="I305" s="66"/>
      <c r="J305" s="66"/>
      <c r="K305" s="66"/>
      <c r="L305" s="66"/>
      <c r="M305" s="66"/>
      <c r="N305" s="66"/>
      <c r="O305" s="66"/>
      <c r="P305" s="66"/>
      <c r="Q305" s="66"/>
      <c r="R305" s="66"/>
      <c r="S305" s="66"/>
      <c r="T305" s="66"/>
      <c r="U305" s="66"/>
      <c r="V305" s="66"/>
      <c r="W305" s="66"/>
      <c r="X305" s="66"/>
      <c r="Y305" s="66"/>
      <c r="Z305" s="66"/>
      <c r="AA305" s="66"/>
      <c r="AB305" s="66"/>
      <c r="AC305" s="66"/>
      <c r="AD305" s="66"/>
    </row>
    <row r="306" spans="1:30" x14ac:dyDescent="0.25">
      <c r="A306" t="s">
        <v>305</v>
      </c>
      <c r="B306" s="235">
        <v>375</v>
      </c>
      <c r="C306" s="234">
        <v>1294355361</v>
      </c>
      <c r="D306" s="235">
        <v>145</v>
      </c>
      <c r="E306" s="215">
        <v>1.2721530092998772E-2</v>
      </c>
      <c r="F306" s="234">
        <v>481554451</v>
      </c>
      <c r="G306" s="215">
        <v>0.25578301018364785</v>
      </c>
      <c r="H306" s="215">
        <v>0.38666666666666666</v>
      </c>
      <c r="I306" s="66"/>
      <c r="J306" s="66"/>
      <c r="K306" s="66"/>
      <c r="L306" s="66"/>
      <c r="M306" s="66"/>
      <c r="N306" s="66"/>
      <c r="O306" s="66"/>
      <c r="P306" s="66"/>
      <c r="Q306" s="66"/>
      <c r="R306" s="66"/>
      <c r="S306" s="66"/>
      <c r="T306" s="66"/>
      <c r="U306" s="66"/>
      <c r="V306" s="66"/>
      <c r="W306" s="66"/>
      <c r="X306" s="66"/>
      <c r="Y306" s="66"/>
      <c r="Z306" s="66"/>
      <c r="AA306" s="66"/>
      <c r="AB306" s="66"/>
      <c r="AC306" s="66"/>
      <c r="AD306" s="66"/>
    </row>
    <row r="307" spans="1:30" x14ac:dyDescent="0.25">
      <c r="A307" t="s">
        <v>306</v>
      </c>
      <c r="B307" s="235">
        <v>104</v>
      </c>
      <c r="C307" s="234">
        <v>1108247192</v>
      </c>
      <c r="D307" s="235">
        <v>42</v>
      </c>
      <c r="E307" s="215">
        <v>3.6848569924548165E-3</v>
      </c>
      <c r="F307" s="234">
        <v>406862850</v>
      </c>
      <c r="G307" s="215">
        <v>0.21610973440031186</v>
      </c>
      <c r="H307" s="215">
        <v>0.40384615384615385</v>
      </c>
      <c r="I307" s="66"/>
      <c r="J307" s="66"/>
      <c r="K307" s="66"/>
      <c r="L307" s="66"/>
      <c r="M307" s="66"/>
      <c r="N307" s="66"/>
      <c r="O307" s="66"/>
      <c r="P307" s="66"/>
      <c r="Q307" s="66"/>
      <c r="R307" s="66"/>
      <c r="S307" s="66"/>
      <c r="T307" s="66"/>
      <c r="U307" s="66"/>
      <c r="V307" s="66"/>
      <c r="W307" s="66"/>
      <c r="X307" s="66"/>
      <c r="Y307" s="66"/>
      <c r="Z307" s="66"/>
      <c r="AA307" s="66"/>
      <c r="AB307" s="66"/>
      <c r="AC307" s="66"/>
      <c r="AD307" s="66"/>
    </row>
    <row r="308" spans="1:30" s="26" customFormat="1" x14ac:dyDescent="0.25">
      <c r="A308"/>
      <c r="B308" s="235">
        <v>19497</v>
      </c>
      <c r="C308" s="225">
        <v>4574801042</v>
      </c>
      <c r="D308" s="235">
        <v>11398</v>
      </c>
      <c r="E308" s="215">
        <v>1</v>
      </c>
      <c r="F308" s="225">
        <v>1882667854.5</v>
      </c>
      <c r="G308" s="215">
        <v>1</v>
      </c>
      <c r="H308" s="215">
        <v>0.58460275939888184</v>
      </c>
    </row>
    <row r="309" spans="1:30" x14ac:dyDescent="0.25">
      <c r="A309" s="66"/>
      <c r="B309" s="242"/>
      <c r="C309" s="243"/>
      <c r="D309" s="242"/>
      <c r="E309" s="215"/>
      <c r="F309" s="243"/>
      <c r="G309" s="215"/>
      <c r="H309" s="215"/>
      <c r="I309" s="66"/>
      <c r="J309" s="66"/>
      <c r="K309" s="66"/>
      <c r="L309" s="66"/>
      <c r="M309" s="66"/>
      <c r="N309" s="66"/>
      <c r="O309" s="66"/>
      <c r="P309" s="66"/>
      <c r="Q309" s="66"/>
      <c r="R309" s="66"/>
      <c r="S309" s="66"/>
      <c r="T309" s="66"/>
      <c r="U309" s="66"/>
      <c r="V309" s="66"/>
      <c r="W309" s="66"/>
      <c r="X309" s="66"/>
      <c r="Y309" s="66"/>
      <c r="Z309" s="66"/>
      <c r="AA309" s="66"/>
      <c r="AB309" s="66"/>
      <c r="AC309" s="66"/>
      <c r="AD309" s="66"/>
    </row>
    <row r="310" spans="1:30" s="1" customFormat="1" ht="45" x14ac:dyDescent="0.25">
      <c r="A310" s="78" t="s">
        <v>309</v>
      </c>
      <c r="B310" s="275" t="s">
        <v>110</v>
      </c>
      <c r="C310" s="276" t="s">
        <v>111</v>
      </c>
      <c r="D310" s="275" t="s">
        <v>310</v>
      </c>
      <c r="E310" s="265" t="s">
        <v>311</v>
      </c>
      <c r="F310" s="276" t="s">
        <v>114</v>
      </c>
      <c r="G310" s="265" t="s">
        <v>115</v>
      </c>
      <c r="H310" s="265" t="s">
        <v>117</v>
      </c>
      <c r="I310" s="78"/>
      <c r="J310" s="78"/>
      <c r="K310" s="78"/>
      <c r="L310" s="78"/>
      <c r="M310" s="78"/>
      <c r="N310" s="78"/>
      <c r="O310" s="78"/>
      <c r="P310" s="78"/>
      <c r="Q310" s="78"/>
      <c r="R310" s="78"/>
      <c r="S310" s="78"/>
      <c r="T310" s="78"/>
      <c r="U310" s="78"/>
      <c r="V310" s="78"/>
      <c r="W310" s="78"/>
      <c r="X310" s="78"/>
      <c r="Y310" s="78"/>
      <c r="Z310" s="78"/>
      <c r="AA310" s="78"/>
      <c r="AB310" s="78"/>
      <c r="AC310" s="78"/>
      <c r="AD310" s="78"/>
    </row>
    <row r="311" spans="1:30" x14ac:dyDescent="0.25">
      <c r="A311" t="s">
        <v>312</v>
      </c>
      <c r="B311">
        <v>285</v>
      </c>
      <c r="C311" s="234">
        <v>2370100</v>
      </c>
      <c r="D311" s="235">
        <v>144</v>
      </c>
      <c r="E311" s="215">
        <v>1.2633795402702229E-2</v>
      </c>
      <c r="F311" s="234">
        <v>1173000</v>
      </c>
      <c r="G311" s="215">
        <v>6.2305201466352118E-4</v>
      </c>
      <c r="H311" s="215">
        <v>0.50526315789473686</v>
      </c>
      <c r="I311" s="66"/>
      <c r="J311" s="66"/>
      <c r="K311" s="66"/>
      <c r="L311" s="66"/>
      <c r="M311" s="66"/>
      <c r="N311" s="66"/>
      <c r="O311" s="66"/>
      <c r="P311" s="66"/>
      <c r="Q311" s="66"/>
      <c r="R311" s="66"/>
      <c r="S311" s="66"/>
      <c r="T311" s="66"/>
      <c r="U311" s="66"/>
      <c r="V311" s="66"/>
      <c r="W311" s="66"/>
      <c r="X311" s="66"/>
      <c r="Y311" s="66"/>
      <c r="Z311" s="66"/>
      <c r="AA311" s="66"/>
      <c r="AB311" s="66"/>
      <c r="AC311" s="66"/>
      <c r="AD311" s="66"/>
    </row>
    <row r="312" spans="1:30" x14ac:dyDescent="0.25">
      <c r="A312" t="s">
        <v>313</v>
      </c>
      <c r="B312">
        <v>5013</v>
      </c>
      <c r="C312" s="234">
        <v>20204260</v>
      </c>
      <c r="D312" s="235">
        <v>3490</v>
      </c>
      <c r="E312" s="215">
        <v>0.30619406913493596</v>
      </c>
      <c r="F312" s="234">
        <v>11585146</v>
      </c>
      <c r="G312" s="215">
        <v>6.1535793311773522E-3</v>
      </c>
      <c r="H312" s="215">
        <v>0.6961899062437662</v>
      </c>
      <c r="I312" s="66"/>
      <c r="J312" s="66"/>
      <c r="K312" s="66"/>
      <c r="L312" s="66"/>
      <c r="M312" s="66"/>
      <c r="N312" s="66"/>
      <c r="O312" s="66"/>
      <c r="P312" s="66"/>
      <c r="Q312" s="66"/>
      <c r="R312" s="66"/>
      <c r="S312" s="66"/>
      <c r="T312" s="66"/>
      <c r="U312" s="66"/>
      <c r="V312" s="66"/>
      <c r="W312" s="66"/>
      <c r="X312" s="66"/>
      <c r="Y312" s="66"/>
      <c r="Z312" s="66"/>
      <c r="AA312" s="66"/>
      <c r="AB312" s="66"/>
      <c r="AC312" s="66"/>
      <c r="AD312" s="66"/>
    </row>
    <row r="313" spans="1:30" x14ac:dyDescent="0.25">
      <c r="A313" t="s">
        <v>314</v>
      </c>
      <c r="B313">
        <v>39</v>
      </c>
      <c r="C313" s="234">
        <v>9836484</v>
      </c>
      <c r="D313" s="235">
        <v>27</v>
      </c>
      <c r="E313" s="215">
        <v>2.3688366380066679E-3</v>
      </c>
      <c r="F313" s="234">
        <v>2705557</v>
      </c>
      <c r="G313" s="215">
        <v>1.4370867345583909E-3</v>
      </c>
      <c r="H313" s="215">
        <v>0.69230769230769229</v>
      </c>
      <c r="I313" s="66"/>
      <c r="J313" s="66"/>
      <c r="K313" s="66"/>
      <c r="L313" s="66"/>
      <c r="M313" s="66"/>
      <c r="N313" s="66"/>
      <c r="O313" s="66"/>
      <c r="P313" s="66"/>
      <c r="Q313" s="66"/>
      <c r="R313" s="66"/>
      <c r="S313" s="66"/>
      <c r="T313" s="66"/>
      <c r="U313" s="66"/>
      <c r="V313" s="66"/>
      <c r="W313" s="66"/>
      <c r="X313" s="66"/>
      <c r="Y313" s="66"/>
      <c r="Z313" s="66"/>
      <c r="AA313" s="66"/>
      <c r="AB313" s="66"/>
      <c r="AC313" s="66"/>
      <c r="AD313" s="66"/>
    </row>
    <row r="314" spans="1:30" x14ac:dyDescent="0.25">
      <c r="A314" t="s">
        <v>315</v>
      </c>
      <c r="B314">
        <v>81</v>
      </c>
      <c r="C314" s="234">
        <v>27534972</v>
      </c>
      <c r="D314" s="235">
        <v>40</v>
      </c>
      <c r="E314" s="215">
        <v>3.5093876118617302E-3</v>
      </c>
      <c r="F314" s="234">
        <v>6259406</v>
      </c>
      <c r="G314" s="215">
        <v>3.3247532130408633E-3</v>
      </c>
      <c r="H314" s="215">
        <v>0.49382716049382713</v>
      </c>
      <c r="I314" s="66"/>
      <c r="J314" s="66"/>
      <c r="K314" s="66"/>
      <c r="L314" s="66"/>
      <c r="M314" s="66"/>
      <c r="N314" s="66"/>
      <c r="O314" s="66"/>
      <c r="P314" s="66"/>
      <c r="Q314" s="66"/>
      <c r="R314" s="66"/>
      <c r="S314" s="66"/>
      <c r="T314" s="66"/>
      <c r="U314" s="66"/>
      <c r="V314" s="66"/>
      <c r="W314" s="66"/>
      <c r="X314" s="66"/>
      <c r="Y314" s="66"/>
      <c r="Z314" s="66"/>
      <c r="AA314" s="66"/>
      <c r="AB314" s="66"/>
      <c r="AC314" s="66"/>
      <c r="AD314" s="66"/>
    </row>
    <row r="315" spans="1:30" x14ac:dyDescent="0.25">
      <c r="A315" t="s">
        <v>316</v>
      </c>
      <c r="B315">
        <v>3</v>
      </c>
      <c r="C315" s="234">
        <v>1352600</v>
      </c>
      <c r="D315" s="277">
        <v>0</v>
      </c>
      <c r="E315" s="215">
        <v>0</v>
      </c>
      <c r="F315" s="234">
        <v>0</v>
      </c>
      <c r="G315" s="215">
        <v>0</v>
      </c>
      <c r="H315" s="215">
        <v>0</v>
      </c>
      <c r="I315" s="66"/>
      <c r="J315" s="66"/>
      <c r="K315" s="66"/>
      <c r="L315" s="66"/>
      <c r="M315" s="66"/>
      <c r="N315" s="66"/>
      <c r="O315" s="66"/>
      <c r="P315" s="66"/>
      <c r="Q315" s="66"/>
      <c r="R315" s="66"/>
      <c r="S315" s="66"/>
      <c r="T315" s="66"/>
      <c r="U315" s="66"/>
      <c r="V315" s="66"/>
      <c r="W315" s="66"/>
      <c r="X315" s="66"/>
      <c r="Y315" s="66"/>
      <c r="Z315" s="66"/>
      <c r="AA315" s="66"/>
      <c r="AB315" s="66"/>
      <c r="AC315" s="66"/>
      <c r="AD315" s="66"/>
    </row>
    <row r="316" spans="1:30" x14ac:dyDescent="0.25">
      <c r="A316" t="s">
        <v>317</v>
      </c>
      <c r="B316">
        <v>4</v>
      </c>
      <c r="C316" s="234">
        <v>2965000</v>
      </c>
      <c r="D316" s="235">
        <v>1</v>
      </c>
      <c r="E316" s="215">
        <v>8.7734690296543258E-5</v>
      </c>
      <c r="F316" s="234">
        <v>1000000</v>
      </c>
      <c r="G316" s="215">
        <v>5.3116113782056371E-4</v>
      </c>
      <c r="H316" s="215">
        <v>0.25</v>
      </c>
      <c r="I316" s="66"/>
      <c r="J316" s="66"/>
      <c r="K316" s="66"/>
      <c r="L316" s="66"/>
      <c r="M316" s="66"/>
      <c r="N316" s="66"/>
      <c r="O316" s="66"/>
      <c r="P316" s="66"/>
      <c r="Q316" s="66"/>
      <c r="R316" s="66"/>
      <c r="S316" s="66"/>
      <c r="T316" s="66"/>
      <c r="U316" s="66"/>
      <c r="V316" s="66"/>
      <c r="W316" s="66"/>
      <c r="X316" s="66"/>
      <c r="Y316" s="66"/>
      <c r="Z316" s="66"/>
      <c r="AA316" s="66"/>
      <c r="AB316" s="66"/>
      <c r="AC316" s="66"/>
      <c r="AD316" s="66"/>
    </row>
    <row r="317" spans="1:30" x14ac:dyDescent="0.25">
      <c r="A317" t="s">
        <v>318</v>
      </c>
      <c r="B317">
        <v>35</v>
      </c>
      <c r="C317" s="234">
        <v>295200</v>
      </c>
      <c r="D317" s="235">
        <v>31</v>
      </c>
      <c r="E317" s="215">
        <v>2.7197753991928409E-3</v>
      </c>
      <c r="F317" s="234">
        <v>261900</v>
      </c>
      <c r="G317" s="215">
        <v>1.3911110199520563E-4</v>
      </c>
      <c r="H317" s="215">
        <v>0.88571428571428568</v>
      </c>
      <c r="I317" s="66"/>
      <c r="J317" s="66"/>
      <c r="K317" s="66"/>
      <c r="L317" s="66"/>
      <c r="M317" s="66"/>
      <c r="N317" s="66"/>
      <c r="O317" s="66"/>
      <c r="P317" s="66"/>
      <c r="Q317" s="66"/>
      <c r="R317" s="66"/>
      <c r="S317" s="66"/>
      <c r="T317" s="66"/>
      <c r="U317" s="66"/>
      <c r="V317" s="66"/>
      <c r="W317" s="66"/>
      <c r="X317" s="66"/>
      <c r="Y317" s="66"/>
      <c r="Z317" s="66"/>
      <c r="AA317" s="66"/>
      <c r="AB317" s="66"/>
      <c r="AC317" s="66"/>
      <c r="AD317" s="66"/>
    </row>
    <row r="318" spans="1:30" x14ac:dyDescent="0.25">
      <c r="A318" t="s">
        <v>319</v>
      </c>
      <c r="B318">
        <v>37</v>
      </c>
      <c r="C318" s="234">
        <v>5897221</v>
      </c>
      <c r="D318" s="235">
        <v>12</v>
      </c>
      <c r="E318" s="215">
        <v>1.0528162835585189E-3</v>
      </c>
      <c r="F318" s="234">
        <v>1884700</v>
      </c>
      <c r="G318" s="215">
        <v>1.0010793964504163E-3</v>
      </c>
      <c r="H318" s="215">
        <v>0.32432432432432434</v>
      </c>
      <c r="I318" s="66"/>
      <c r="J318" s="66"/>
      <c r="K318" s="66"/>
      <c r="L318" s="66"/>
      <c r="M318" s="66"/>
      <c r="N318" s="66"/>
      <c r="O318" s="66"/>
      <c r="P318" s="66"/>
      <c r="Q318" s="66"/>
      <c r="R318" s="66"/>
      <c r="S318" s="66"/>
      <c r="T318" s="66"/>
      <c r="U318" s="66"/>
      <c r="V318" s="66"/>
      <c r="W318" s="66"/>
      <c r="X318" s="66"/>
      <c r="Y318" s="66"/>
      <c r="Z318" s="66"/>
      <c r="AA318" s="66"/>
      <c r="AB318" s="66"/>
      <c r="AC318" s="66"/>
      <c r="AD318" s="66"/>
    </row>
    <row r="319" spans="1:30" x14ac:dyDescent="0.25">
      <c r="A319" t="s">
        <v>320</v>
      </c>
      <c r="B319">
        <v>672</v>
      </c>
      <c r="C319" s="234">
        <v>5804820</v>
      </c>
      <c r="D319" s="235">
        <v>485</v>
      </c>
      <c r="E319" s="215">
        <v>4.2551324793823481E-2</v>
      </c>
      <c r="F319" s="234">
        <v>4220800</v>
      </c>
      <c r="G319" s="215">
        <v>2.2419249305130353E-3</v>
      </c>
      <c r="H319" s="215">
        <v>0.72172619047619047</v>
      </c>
      <c r="I319" s="66"/>
      <c r="J319" s="66"/>
      <c r="K319" s="66"/>
      <c r="L319" s="66"/>
      <c r="M319" s="66"/>
      <c r="N319" s="66"/>
      <c r="O319" s="66"/>
      <c r="P319" s="66"/>
      <c r="Q319" s="66"/>
      <c r="R319" s="66"/>
      <c r="S319" s="66"/>
      <c r="T319" s="66"/>
      <c r="U319" s="66"/>
      <c r="V319" s="66"/>
      <c r="W319" s="66"/>
      <c r="X319" s="66"/>
      <c r="Y319" s="66"/>
      <c r="Z319" s="66"/>
      <c r="AA319" s="66"/>
      <c r="AB319" s="66"/>
      <c r="AC319" s="66"/>
      <c r="AD319" s="66"/>
    </row>
    <row r="320" spans="1:30" x14ac:dyDescent="0.25">
      <c r="A320" t="s">
        <v>321</v>
      </c>
      <c r="B320">
        <v>448</v>
      </c>
      <c r="C320" s="234">
        <v>78848642</v>
      </c>
      <c r="D320" s="235">
        <v>210</v>
      </c>
      <c r="E320" s="215">
        <v>1.8424284962274082E-2</v>
      </c>
      <c r="F320" s="234">
        <v>38044442</v>
      </c>
      <c r="G320" s="215">
        <v>2.020772910046844E-2</v>
      </c>
      <c r="H320" s="215">
        <v>0.46875</v>
      </c>
      <c r="I320" s="66"/>
      <c r="J320" s="66"/>
      <c r="K320" s="66"/>
      <c r="L320" s="66"/>
      <c r="M320" s="66"/>
      <c r="N320" s="66"/>
      <c r="O320" s="66"/>
      <c r="P320" s="66"/>
      <c r="Q320" s="66"/>
      <c r="R320" s="66"/>
      <c r="S320" s="66"/>
      <c r="T320" s="66"/>
      <c r="U320" s="66"/>
      <c r="V320" s="66"/>
      <c r="W320" s="66"/>
      <c r="X320" s="66"/>
      <c r="Y320" s="66"/>
      <c r="Z320" s="66"/>
      <c r="AA320" s="66"/>
      <c r="AB320" s="66"/>
      <c r="AC320" s="66"/>
      <c r="AD320" s="66"/>
    </row>
    <row r="321" spans="1:30" x14ac:dyDescent="0.25">
      <c r="A321" t="s">
        <v>322</v>
      </c>
      <c r="B321">
        <v>3</v>
      </c>
      <c r="C321" s="234">
        <v>2738600</v>
      </c>
      <c r="D321" s="235">
        <v>2</v>
      </c>
      <c r="E321" s="215">
        <v>1.7546938059308652E-4</v>
      </c>
      <c r="F321" s="234">
        <v>2198600</v>
      </c>
      <c r="G321" s="215">
        <v>1.1678108776122912E-3</v>
      </c>
      <c r="H321" s="215">
        <v>0.66666666666666663</v>
      </c>
      <c r="I321" s="66"/>
      <c r="J321" s="66"/>
      <c r="K321" s="66"/>
      <c r="L321" s="66"/>
      <c r="M321" s="66"/>
      <c r="N321" s="66"/>
      <c r="O321" s="66"/>
      <c r="P321" s="66"/>
      <c r="Q321" s="66"/>
      <c r="R321" s="66"/>
      <c r="S321" s="66"/>
      <c r="T321" s="66"/>
      <c r="U321" s="66"/>
      <c r="V321" s="66"/>
      <c r="W321" s="66"/>
      <c r="X321" s="66"/>
      <c r="Y321" s="66"/>
      <c r="Z321" s="66"/>
      <c r="AA321" s="66"/>
      <c r="AB321" s="66"/>
      <c r="AC321" s="66"/>
      <c r="AD321" s="66"/>
    </row>
    <row r="322" spans="1:30" x14ac:dyDescent="0.25">
      <c r="A322" t="s">
        <v>323</v>
      </c>
      <c r="B322">
        <v>67</v>
      </c>
      <c r="C322" s="234">
        <v>166870900</v>
      </c>
      <c r="D322" s="235">
        <v>12</v>
      </c>
      <c r="E322" s="215">
        <v>1.0528162835585189E-3</v>
      </c>
      <c r="F322" s="234">
        <v>24426000</v>
      </c>
      <c r="G322" s="215">
        <v>1.2974141952405089E-2</v>
      </c>
      <c r="H322" s="215">
        <v>0.17910447761194029</v>
      </c>
      <c r="I322" s="66"/>
      <c r="J322" s="66"/>
      <c r="K322" s="66"/>
      <c r="L322" s="66"/>
      <c r="M322" s="66"/>
      <c r="N322" s="66"/>
      <c r="O322" s="66"/>
      <c r="P322" s="66"/>
      <c r="Q322" s="66"/>
      <c r="R322" s="66"/>
      <c r="S322" s="66"/>
      <c r="T322" s="66"/>
      <c r="U322" s="66"/>
      <c r="V322" s="66"/>
      <c r="W322" s="66"/>
      <c r="X322" s="66"/>
      <c r="Y322" s="66"/>
      <c r="Z322" s="66"/>
      <c r="AA322" s="66"/>
      <c r="AB322" s="66"/>
      <c r="AC322" s="66"/>
      <c r="AD322" s="66"/>
    </row>
    <row r="323" spans="1:30" x14ac:dyDescent="0.25">
      <c r="A323" t="s">
        <v>324</v>
      </c>
      <c r="B323">
        <v>5</v>
      </c>
      <c r="C323" s="234">
        <v>13668400</v>
      </c>
      <c r="D323" s="235">
        <v>2</v>
      </c>
      <c r="E323" s="215">
        <v>1.7546938059308652E-4</v>
      </c>
      <c r="F323" s="234">
        <v>2797600</v>
      </c>
      <c r="G323" s="215">
        <v>1.4859763991668089E-3</v>
      </c>
      <c r="H323" s="215">
        <v>0.4</v>
      </c>
      <c r="I323" s="66"/>
      <c r="J323" s="66"/>
      <c r="K323" s="66"/>
      <c r="L323" s="66"/>
      <c r="M323" s="66"/>
      <c r="N323" s="66"/>
      <c r="O323" s="66"/>
      <c r="P323" s="66"/>
      <c r="Q323" s="66"/>
      <c r="R323" s="66"/>
      <c r="S323" s="66"/>
      <c r="T323" s="66"/>
      <c r="U323" s="66"/>
      <c r="V323" s="66"/>
      <c r="W323" s="66"/>
      <c r="X323" s="66"/>
      <c r="Y323" s="66"/>
      <c r="Z323" s="66"/>
      <c r="AA323" s="66"/>
      <c r="AB323" s="66"/>
      <c r="AC323" s="66"/>
      <c r="AD323" s="66"/>
    </row>
    <row r="324" spans="1:30" x14ac:dyDescent="0.25">
      <c r="A324" t="s">
        <v>325</v>
      </c>
      <c r="B324">
        <v>2513</v>
      </c>
      <c r="C324" s="234">
        <v>2506831241</v>
      </c>
      <c r="D324" s="235">
        <v>1172</v>
      </c>
      <c r="E324" s="215">
        <v>0.1028250570275487</v>
      </c>
      <c r="F324" s="234">
        <v>1013909831</v>
      </c>
      <c r="G324" s="215">
        <v>0.53854949948141539</v>
      </c>
      <c r="H324" s="215">
        <v>0.46637485077596497</v>
      </c>
      <c r="I324" s="66"/>
      <c r="J324" s="66"/>
      <c r="K324" s="66"/>
      <c r="L324" s="66"/>
      <c r="M324" s="66"/>
      <c r="N324" s="66"/>
      <c r="O324" s="66"/>
      <c r="P324" s="66"/>
      <c r="Q324" s="66"/>
      <c r="R324" s="66"/>
      <c r="S324" s="66"/>
      <c r="T324" s="66"/>
      <c r="U324" s="66"/>
      <c r="V324" s="66"/>
      <c r="W324" s="66"/>
      <c r="X324" s="66"/>
      <c r="Y324" s="66"/>
      <c r="Z324" s="66"/>
      <c r="AA324" s="66"/>
      <c r="AB324" s="66"/>
      <c r="AC324" s="66"/>
      <c r="AD324" s="66"/>
    </row>
    <row r="325" spans="1:30" x14ac:dyDescent="0.25">
      <c r="A325" t="s">
        <v>326</v>
      </c>
      <c r="B325">
        <v>379</v>
      </c>
      <c r="C325" s="234">
        <v>50181168</v>
      </c>
      <c r="D325" s="235">
        <v>174</v>
      </c>
      <c r="E325" s="215">
        <v>1.5265836111598525E-2</v>
      </c>
      <c r="F325" s="234">
        <v>27050990</v>
      </c>
      <c r="G325" s="215">
        <v>1.4368434627572689E-2</v>
      </c>
      <c r="H325" s="215">
        <v>0.45910290237467016</v>
      </c>
      <c r="I325" s="66"/>
      <c r="J325" s="66"/>
      <c r="K325" s="66"/>
      <c r="L325" s="66"/>
      <c r="M325" s="66"/>
      <c r="N325" s="66"/>
      <c r="O325" s="66"/>
      <c r="P325" s="66"/>
      <c r="Q325" s="66"/>
      <c r="R325" s="66"/>
      <c r="S325" s="66"/>
      <c r="T325" s="66"/>
      <c r="U325" s="66"/>
      <c r="V325" s="66"/>
      <c r="W325" s="66"/>
      <c r="X325" s="66"/>
      <c r="Y325" s="66"/>
      <c r="Z325" s="66"/>
      <c r="AA325" s="66"/>
      <c r="AB325" s="66"/>
      <c r="AC325" s="66"/>
      <c r="AD325" s="66"/>
    </row>
    <row r="326" spans="1:30" x14ac:dyDescent="0.25">
      <c r="A326" t="s">
        <v>327</v>
      </c>
      <c r="B326">
        <v>13</v>
      </c>
      <c r="C326" s="234">
        <v>10794326</v>
      </c>
      <c r="D326" s="235">
        <v>2</v>
      </c>
      <c r="E326" s="215">
        <v>1.7546938059308652E-4</v>
      </c>
      <c r="F326" s="234">
        <v>2266026</v>
      </c>
      <c r="G326" s="215">
        <v>1.2036249484909806E-3</v>
      </c>
      <c r="H326" s="215">
        <v>0.15384615384615385</v>
      </c>
      <c r="I326" s="66"/>
      <c r="J326" s="66"/>
      <c r="K326" s="66"/>
      <c r="L326" s="66"/>
      <c r="M326" s="66"/>
      <c r="N326" s="66"/>
      <c r="O326" s="66"/>
      <c r="P326" s="66"/>
      <c r="Q326" s="66"/>
      <c r="R326" s="66"/>
      <c r="S326" s="66"/>
      <c r="T326" s="66"/>
      <c r="U326" s="66"/>
      <c r="V326" s="66"/>
      <c r="W326" s="66"/>
      <c r="X326" s="66"/>
      <c r="Y326" s="66"/>
      <c r="Z326" s="66"/>
      <c r="AA326" s="66"/>
      <c r="AB326" s="66"/>
      <c r="AC326" s="66"/>
      <c r="AD326" s="66"/>
    </row>
    <row r="327" spans="1:30" x14ac:dyDescent="0.25">
      <c r="A327" t="s">
        <v>328</v>
      </c>
      <c r="B327">
        <v>55</v>
      </c>
      <c r="C327" s="234">
        <v>103592884</v>
      </c>
      <c r="D327" s="235">
        <v>32</v>
      </c>
      <c r="E327" s="215">
        <v>2.8075100894893843E-3</v>
      </c>
      <c r="F327" s="234">
        <v>61966200</v>
      </c>
      <c r="G327" s="215">
        <v>3.2914037298416611E-2</v>
      </c>
      <c r="H327" s="215">
        <v>0.58181818181818179</v>
      </c>
      <c r="I327" s="66"/>
      <c r="J327" s="66"/>
      <c r="K327" s="66"/>
      <c r="L327" s="66"/>
      <c r="M327" s="66"/>
      <c r="N327" s="66"/>
      <c r="O327" s="66"/>
      <c r="P327" s="66"/>
      <c r="Q327" s="66"/>
      <c r="R327" s="66"/>
      <c r="S327" s="66"/>
      <c r="T327" s="66"/>
      <c r="U327" s="66"/>
      <c r="V327" s="66"/>
      <c r="W327" s="66"/>
      <c r="X327" s="66"/>
      <c r="Y327" s="66"/>
      <c r="Z327" s="66"/>
      <c r="AA327" s="66"/>
      <c r="AB327" s="66"/>
      <c r="AC327" s="66"/>
      <c r="AD327" s="66"/>
    </row>
    <row r="328" spans="1:30" x14ac:dyDescent="0.25">
      <c r="A328" t="s">
        <v>329</v>
      </c>
      <c r="B328">
        <v>707</v>
      </c>
      <c r="C328" s="234">
        <v>8313743</v>
      </c>
      <c r="D328" s="235">
        <v>487</v>
      </c>
      <c r="E328" s="215">
        <v>4.2726794174416563E-2</v>
      </c>
      <c r="F328" s="234">
        <v>7894404</v>
      </c>
      <c r="G328" s="215">
        <v>4.1932006110552093E-3</v>
      </c>
      <c r="H328" s="215">
        <v>0.68882602545968885</v>
      </c>
      <c r="I328" s="66"/>
      <c r="J328" s="66"/>
      <c r="K328" s="66"/>
      <c r="L328" s="66"/>
      <c r="M328" s="66"/>
      <c r="N328" s="66"/>
      <c r="O328" s="66"/>
      <c r="P328" s="66"/>
      <c r="Q328" s="66"/>
      <c r="R328" s="66"/>
      <c r="S328" s="66"/>
      <c r="T328" s="66"/>
      <c r="U328" s="66"/>
      <c r="V328" s="66"/>
      <c r="W328" s="66"/>
      <c r="X328" s="66"/>
      <c r="Y328" s="66"/>
      <c r="Z328" s="66"/>
      <c r="AA328" s="66"/>
      <c r="AB328" s="66"/>
      <c r="AC328" s="66"/>
      <c r="AD328" s="66"/>
    </row>
    <row r="329" spans="1:30" x14ac:dyDescent="0.25">
      <c r="A329" t="s">
        <v>330</v>
      </c>
      <c r="B329">
        <v>15</v>
      </c>
      <c r="C329" s="234">
        <v>105879056</v>
      </c>
      <c r="D329" s="235">
        <v>8</v>
      </c>
      <c r="E329" s="215">
        <v>7.0187752237234606E-4</v>
      </c>
      <c r="F329" s="234">
        <v>48477000</v>
      </c>
      <c r="G329" s="215">
        <v>2.5749098478127466E-2</v>
      </c>
      <c r="H329" s="215">
        <v>0.53333333333333333</v>
      </c>
      <c r="I329" s="66"/>
      <c r="J329" s="66"/>
      <c r="K329" s="66"/>
      <c r="L329" s="66"/>
      <c r="M329" s="66"/>
      <c r="N329" s="66"/>
      <c r="O329" s="66"/>
      <c r="P329" s="66"/>
      <c r="Q329" s="66"/>
      <c r="R329" s="66"/>
      <c r="S329" s="66"/>
      <c r="T329" s="66"/>
      <c r="U329" s="66"/>
      <c r="V329" s="66"/>
      <c r="W329" s="66"/>
      <c r="X329" s="66"/>
      <c r="Y329" s="66"/>
      <c r="Z329" s="66"/>
      <c r="AA329" s="66"/>
      <c r="AB329" s="66"/>
      <c r="AC329" s="66"/>
      <c r="AD329" s="66"/>
    </row>
    <row r="330" spans="1:30" x14ac:dyDescent="0.25">
      <c r="A330" t="s">
        <v>331</v>
      </c>
      <c r="B330">
        <v>9</v>
      </c>
      <c r="C330" s="234">
        <v>100753333</v>
      </c>
      <c r="D330" s="235">
        <v>4</v>
      </c>
      <c r="E330" s="215">
        <v>3.5093876118617303E-4</v>
      </c>
      <c r="F330" s="234">
        <v>6162400</v>
      </c>
      <c r="G330" s="215">
        <v>3.2732273957054416E-3</v>
      </c>
      <c r="H330" s="215">
        <v>0.44444444444444442</v>
      </c>
      <c r="I330" s="66"/>
      <c r="J330" s="66"/>
      <c r="K330" s="66"/>
      <c r="L330" s="66"/>
      <c r="M330" s="66"/>
      <c r="N330" s="66"/>
      <c r="O330" s="66"/>
      <c r="P330" s="66"/>
      <c r="Q330" s="66"/>
      <c r="R330" s="66"/>
      <c r="S330" s="66"/>
      <c r="T330" s="66"/>
      <c r="U330" s="66"/>
      <c r="V330" s="66"/>
      <c r="W330" s="66"/>
      <c r="X330" s="66"/>
      <c r="Y330" s="66"/>
      <c r="Z330" s="66"/>
      <c r="AA330" s="66"/>
      <c r="AB330" s="66"/>
      <c r="AC330" s="66"/>
      <c r="AD330" s="66"/>
    </row>
    <row r="331" spans="1:30" x14ac:dyDescent="0.25">
      <c r="A331" t="s">
        <v>332</v>
      </c>
      <c r="B331">
        <v>15</v>
      </c>
      <c r="C331" s="234">
        <v>967514</v>
      </c>
      <c r="D331" s="235">
        <v>15</v>
      </c>
      <c r="E331" s="215">
        <v>1.3160203544481488E-3</v>
      </c>
      <c r="F331" s="234">
        <v>936090</v>
      </c>
      <c r="G331" s="215">
        <v>4.9721462950245141E-4</v>
      </c>
      <c r="H331" s="215">
        <v>1</v>
      </c>
      <c r="I331" s="66"/>
      <c r="J331" s="66"/>
      <c r="K331" s="66"/>
      <c r="L331" s="66"/>
      <c r="M331" s="66"/>
      <c r="N331" s="66"/>
      <c r="O331" s="66"/>
      <c r="P331" s="66"/>
      <c r="Q331" s="66"/>
      <c r="R331" s="66"/>
      <c r="S331" s="66"/>
      <c r="T331" s="66"/>
      <c r="U331" s="66"/>
      <c r="V331" s="66"/>
      <c r="W331" s="66"/>
      <c r="X331" s="66"/>
      <c r="Y331" s="66"/>
      <c r="Z331" s="66"/>
      <c r="AA331" s="66"/>
      <c r="AB331" s="66"/>
      <c r="AC331" s="66"/>
      <c r="AD331" s="66"/>
    </row>
    <row r="332" spans="1:30" x14ac:dyDescent="0.25">
      <c r="A332" t="s">
        <v>333</v>
      </c>
      <c r="B332">
        <v>83</v>
      </c>
      <c r="C332" s="234">
        <v>4190458</v>
      </c>
      <c r="D332" s="235">
        <v>28</v>
      </c>
      <c r="E332" s="215">
        <v>2.4565713283032113E-3</v>
      </c>
      <c r="F332" s="234">
        <v>1487500</v>
      </c>
      <c r="G332" s="215">
        <v>7.9010219250808846E-4</v>
      </c>
      <c r="H332" s="215">
        <v>0.33734939759036142</v>
      </c>
      <c r="I332" s="66"/>
      <c r="J332" s="66"/>
      <c r="K332" s="66"/>
      <c r="L332" s="66"/>
      <c r="M332" s="66"/>
      <c r="N332" s="66"/>
      <c r="O332" s="66"/>
      <c r="P332" s="66"/>
      <c r="Q332" s="66"/>
      <c r="R332" s="66"/>
      <c r="S332" s="66"/>
      <c r="T332" s="66"/>
      <c r="U332" s="66"/>
      <c r="V332" s="66"/>
      <c r="W332" s="66"/>
      <c r="X332" s="66"/>
      <c r="Y332" s="66"/>
      <c r="Z332" s="66"/>
      <c r="AA332" s="66"/>
      <c r="AB332" s="66"/>
      <c r="AC332" s="66"/>
      <c r="AD332" s="66"/>
    </row>
    <row r="333" spans="1:30" x14ac:dyDescent="0.25">
      <c r="A333" t="s">
        <v>334</v>
      </c>
      <c r="B333">
        <v>353</v>
      </c>
      <c r="C333" s="234">
        <v>15827788</v>
      </c>
      <c r="D333" s="235">
        <v>265</v>
      </c>
      <c r="E333" s="215">
        <v>2.3249692928583962E-2</v>
      </c>
      <c r="F333" s="234">
        <v>10096200</v>
      </c>
      <c r="G333" s="215">
        <v>5.3627090796639753E-3</v>
      </c>
      <c r="H333" s="215">
        <v>0.75070821529745047</v>
      </c>
      <c r="I333" s="66"/>
      <c r="J333" s="66"/>
      <c r="K333" s="66"/>
      <c r="L333" s="66"/>
      <c r="M333" s="66"/>
      <c r="N333" s="66"/>
      <c r="O333" s="66"/>
      <c r="P333" s="66"/>
      <c r="Q333" s="66"/>
      <c r="R333" s="66"/>
      <c r="S333" s="66"/>
      <c r="T333" s="66"/>
      <c r="U333" s="66"/>
      <c r="V333" s="66"/>
      <c r="W333" s="66"/>
      <c r="X333" s="66"/>
      <c r="Y333" s="66"/>
      <c r="Z333" s="66"/>
      <c r="AA333" s="66"/>
      <c r="AB333" s="66"/>
      <c r="AC333" s="66"/>
      <c r="AD333" s="66"/>
    </row>
    <row r="334" spans="1:30" x14ac:dyDescent="0.25">
      <c r="A334" t="s">
        <v>335</v>
      </c>
      <c r="B334">
        <v>58</v>
      </c>
      <c r="C334" s="234">
        <v>11957900</v>
      </c>
      <c r="D334" s="235">
        <v>31</v>
      </c>
      <c r="E334" s="215">
        <v>2.7197753991928409E-3</v>
      </c>
      <c r="F334" s="234">
        <v>6320200</v>
      </c>
      <c r="G334" s="215">
        <v>3.3570446232535265E-3</v>
      </c>
      <c r="H334" s="215">
        <v>0.53448275862068961</v>
      </c>
      <c r="I334" s="66"/>
      <c r="J334" s="66"/>
      <c r="K334" s="66"/>
      <c r="L334" s="66"/>
      <c r="M334" s="66"/>
      <c r="N334" s="66"/>
      <c r="O334" s="66"/>
      <c r="P334" s="66"/>
      <c r="Q334" s="66"/>
      <c r="R334" s="66"/>
      <c r="S334" s="66"/>
      <c r="T334" s="66"/>
      <c r="U334" s="66"/>
      <c r="V334" s="66"/>
      <c r="W334" s="66"/>
      <c r="X334" s="66"/>
      <c r="Y334" s="66"/>
      <c r="Z334" s="66"/>
      <c r="AA334" s="66"/>
      <c r="AB334" s="66"/>
      <c r="AC334" s="66"/>
      <c r="AD334" s="66"/>
    </row>
    <row r="335" spans="1:30" x14ac:dyDescent="0.25">
      <c r="A335" t="s">
        <v>336</v>
      </c>
      <c r="B335">
        <v>33</v>
      </c>
      <c r="C335" s="234">
        <v>98708800</v>
      </c>
      <c r="D335" s="235">
        <v>11</v>
      </c>
      <c r="E335" s="215">
        <v>9.650815932619758E-4</v>
      </c>
      <c r="F335" s="234">
        <v>31423300</v>
      </c>
      <c r="G335" s="215">
        <v>1.6690835782076918E-2</v>
      </c>
      <c r="H335" s="215">
        <v>0.33333333333333331</v>
      </c>
      <c r="I335" s="66"/>
      <c r="J335" s="66"/>
      <c r="K335" s="66"/>
      <c r="L335" s="66"/>
      <c r="M335" s="66"/>
      <c r="N335" s="66"/>
      <c r="O335" s="66"/>
      <c r="P335" s="66"/>
      <c r="Q335" s="66"/>
      <c r="R335" s="66"/>
      <c r="S335" s="66"/>
      <c r="T335" s="66"/>
      <c r="U335" s="66"/>
      <c r="V335" s="66"/>
      <c r="W335" s="66"/>
      <c r="X335" s="66"/>
      <c r="Y335" s="66"/>
      <c r="Z335" s="66"/>
      <c r="AA335" s="66"/>
      <c r="AB335" s="66"/>
      <c r="AC335" s="66"/>
      <c r="AD335" s="66"/>
    </row>
    <row r="336" spans="1:30" x14ac:dyDescent="0.25">
      <c r="A336" t="s">
        <v>337</v>
      </c>
      <c r="B336">
        <v>306</v>
      </c>
      <c r="C336" s="234">
        <v>2667200</v>
      </c>
      <c r="D336" s="235">
        <v>136</v>
      </c>
      <c r="E336" s="215">
        <v>1.1931917880329882E-2</v>
      </c>
      <c r="F336" s="234">
        <v>1256200</v>
      </c>
      <c r="G336" s="215">
        <v>6.6724462133019205E-4</v>
      </c>
      <c r="H336" s="215">
        <v>0.44444444444444442</v>
      </c>
      <c r="I336" s="66"/>
      <c r="J336" s="66"/>
      <c r="K336" s="66"/>
      <c r="L336" s="66"/>
      <c r="M336" s="66"/>
      <c r="N336" s="66"/>
      <c r="O336" s="66"/>
      <c r="P336" s="66"/>
      <c r="Q336" s="66"/>
      <c r="R336" s="66"/>
      <c r="S336" s="66"/>
      <c r="T336" s="66"/>
      <c r="U336" s="66"/>
      <c r="V336" s="66"/>
      <c r="W336" s="66"/>
      <c r="X336" s="66"/>
      <c r="Y336" s="66"/>
      <c r="Z336" s="66"/>
      <c r="AA336" s="66"/>
      <c r="AB336" s="66"/>
      <c r="AC336" s="66"/>
      <c r="AD336" s="66"/>
    </row>
    <row r="337" spans="1:30" x14ac:dyDescent="0.25">
      <c r="A337" t="s">
        <v>338</v>
      </c>
      <c r="B337">
        <v>3799</v>
      </c>
      <c r="C337" s="234">
        <v>170259441</v>
      </c>
      <c r="D337" s="235">
        <v>2167</v>
      </c>
      <c r="E337" s="215">
        <v>0.19012107387260924</v>
      </c>
      <c r="F337" s="234">
        <v>91717720</v>
      </c>
      <c r="G337" s="215">
        <v>4.8716888513507868E-2</v>
      </c>
      <c r="H337" s="215">
        <v>0.57041326664911818</v>
      </c>
      <c r="I337" s="66"/>
      <c r="J337" s="66"/>
      <c r="K337" s="66"/>
      <c r="L337" s="66"/>
      <c r="M337" s="66"/>
      <c r="N337" s="66"/>
      <c r="O337" s="66"/>
      <c r="P337" s="66"/>
      <c r="Q337" s="66"/>
      <c r="R337" s="66"/>
      <c r="S337" s="66"/>
      <c r="T337" s="66"/>
      <c r="U337" s="66"/>
      <c r="V337" s="66"/>
      <c r="W337" s="66"/>
      <c r="X337" s="66"/>
      <c r="Y337" s="66"/>
      <c r="Z337" s="66"/>
      <c r="AA337" s="66"/>
      <c r="AB337" s="66"/>
      <c r="AC337" s="66"/>
      <c r="AD337" s="66"/>
    </row>
    <row r="338" spans="1:30" x14ac:dyDescent="0.25">
      <c r="A338" t="s">
        <v>339</v>
      </c>
      <c r="B338">
        <v>335</v>
      </c>
      <c r="C338" s="234">
        <v>530617362</v>
      </c>
      <c r="D338" s="235">
        <v>201</v>
      </c>
      <c r="E338" s="215">
        <v>1.7634672749605194E-2</v>
      </c>
      <c r="F338" s="234">
        <v>280535369</v>
      </c>
      <c r="G338" s="215">
        <v>0.1490094857969517</v>
      </c>
      <c r="H338" s="215">
        <v>0.6</v>
      </c>
      <c r="I338" s="66"/>
      <c r="J338" s="66"/>
      <c r="K338" s="66"/>
      <c r="L338" s="66"/>
      <c r="M338" s="66"/>
      <c r="N338" s="66"/>
      <c r="O338" s="66"/>
      <c r="P338" s="66"/>
      <c r="Q338" s="66"/>
      <c r="R338" s="66"/>
      <c r="S338" s="66"/>
      <c r="T338" s="66"/>
      <c r="U338" s="66"/>
      <c r="V338" s="66"/>
      <c r="W338" s="66"/>
      <c r="X338" s="66"/>
      <c r="Y338" s="66"/>
      <c r="Z338" s="66"/>
      <c r="AA338" s="66"/>
      <c r="AB338" s="66"/>
      <c r="AC338" s="66"/>
      <c r="AD338" s="66"/>
    </row>
    <row r="339" spans="1:30" x14ac:dyDescent="0.25">
      <c r="A339" t="s">
        <v>340</v>
      </c>
      <c r="B339">
        <v>236</v>
      </c>
      <c r="C339" s="234">
        <v>8805337</v>
      </c>
      <c r="D339" s="235">
        <v>151</v>
      </c>
      <c r="E339" s="215">
        <v>1.3247938234778031E-2</v>
      </c>
      <c r="F339" s="234">
        <v>5663050</v>
      </c>
      <c r="G339" s="215">
        <v>3.0079920815347431E-3</v>
      </c>
      <c r="H339" s="215">
        <v>0.63983050847457623</v>
      </c>
      <c r="I339" s="66"/>
      <c r="J339" s="66"/>
      <c r="K339" s="66"/>
      <c r="L339" s="66"/>
      <c r="M339" s="66"/>
      <c r="N339" s="66"/>
      <c r="O339" s="66"/>
      <c r="P339" s="66"/>
      <c r="Q339" s="66"/>
      <c r="R339" s="66"/>
      <c r="S339" s="66"/>
      <c r="T339" s="66"/>
      <c r="U339" s="66"/>
      <c r="V339" s="66"/>
      <c r="W339" s="66"/>
      <c r="X339" s="66"/>
      <c r="Y339" s="66"/>
      <c r="Z339" s="66"/>
      <c r="AA339" s="66"/>
      <c r="AB339" s="66"/>
      <c r="AC339" s="66"/>
      <c r="AD339" s="66"/>
    </row>
    <row r="340" spans="1:30" x14ac:dyDescent="0.25">
      <c r="A340" t="s">
        <v>341</v>
      </c>
      <c r="B340">
        <v>144</v>
      </c>
      <c r="C340" s="234">
        <v>12681501</v>
      </c>
      <c r="D340" s="235">
        <v>80</v>
      </c>
      <c r="E340" s="215">
        <v>7.0187752237234604E-3</v>
      </c>
      <c r="F340" s="234">
        <v>6892320</v>
      </c>
      <c r="G340" s="215">
        <v>3.6609325334234274E-3</v>
      </c>
      <c r="H340" s="215">
        <v>0.55555555555555558</v>
      </c>
      <c r="I340" s="66"/>
      <c r="J340" s="66"/>
      <c r="K340" s="66"/>
      <c r="L340" s="66"/>
      <c r="M340" s="66"/>
      <c r="N340" s="66"/>
      <c r="O340" s="66"/>
      <c r="P340" s="66"/>
      <c r="Q340" s="66"/>
      <c r="R340" s="66"/>
      <c r="S340" s="66"/>
      <c r="T340" s="66"/>
      <c r="U340" s="66"/>
      <c r="V340" s="66"/>
      <c r="W340" s="66"/>
      <c r="X340" s="66"/>
      <c r="Y340" s="66"/>
      <c r="Z340" s="66"/>
      <c r="AA340" s="66"/>
      <c r="AB340" s="66"/>
      <c r="AC340" s="66"/>
      <c r="AD340" s="66"/>
    </row>
    <row r="341" spans="1:30" x14ac:dyDescent="0.25">
      <c r="A341" t="s">
        <v>342</v>
      </c>
      <c r="B341">
        <v>65</v>
      </c>
      <c r="C341" s="234">
        <v>588940</v>
      </c>
      <c r="D341" s="235">
        <v>31</v>
      </c>
      <c r="E341" s="215">
        <v>2.7197753991928409E-3</v>
      </c>
      <c r="F341" s="234">
        <v>288100</v>
      </c>
      <c r="G341" s="215">
        <v>1.5302752380610439E-4</v>
      </c>
      <c r="H341" s="215">
        <v>0.47692307692307695</v>
      </c>
      <c r="I341" s="66"/>
      <c r="J341" s="66"/>
      <c r="K341" s="66"/>
      <c r="L341" s="66"/>
      <c r="M341" s="66"/>
      <c r="N341" s="66"/>
      <c r="O341" s="66"/>
      <c r="P341" s="66"/>
      <c r="Q341" s="66"/>
      <c r="R341" s="66"/>
      <c r="S341" s="66"/>
      <c r="T341" s="66"/>
      <c r="U341" s="66"/>
      <c r="V341" s="66"/>
      <c r="W341" s="66"/>
      <c r="X341" s="66"/>
      <c r="Y341" s="66"/>
      <c r="Z341" s="66"/>
      <c r="AA341" s="66"/>
      <c r="AB341" s="66"/>
      <c r="AC341" s="66"/>
      <c r="AD341" s="66"/>
    </row>
    <row r="342" spans="1:30" x14ac:dyDescent="0.25">
      <c r="A342" t="s">
        <v>343</v>
      </c>
      <c r="B342">
        <v>1509</v>
      </c>
      <c r="C342" s="234">
        <v>194857452</v>
      </c>
      <c r="D342" s="235">
        <v>689</v>
      </c>
      <c r="E342" s="215">
        <v>6.0449201614318299E-2</v>
      </c>
      <c r="F342" s="234">
        <v>67208600</v>
      </c>
      <c r="G342" s="215">
        <v>3.5698596447327133E-2</v>
      </c>
      <c r="H342" s="215">
        <v>0.45659377070907886</v>
      </c>
      <c r="I342" s="66"/>
      <c r="J342" s="66"/>
      <c r="K342" s="66"/>
      <c r="L342" s="66"/>
      <c r="M342" s="66"/>
      <c r="N342" s="66"/>
      <c r="O342" s="66"/>
      <c r="P342" s="66"/>
      <c r="Q342" s="66"/>
      <c r="R342" s="66"/>
      <c r="S342" s="66"/>
      <c r="T342" s="66"/>
      <c r="U342" s="66"/>
      <c r="V342" s="66"/>
      <c r="W342" s="66"/>
      <c r="X342" s="66"/>
      <c r="Y342" s="66"/>
      <c r="Z342" s="66"/>
      <c r="AA342" s="66"/>
      <c r="AB342" s="66"/>
      <c r="AC342" s="66"/>
      <c r="AD342" s="66"/>
    </row>
    <row r="343" spans="1:30" x14ac:dyDescent="0.25">
      <c r="A343" t="s">
        <v>344</v>
      </c>
      <c r="B343">
        <v>965</v>
      </c>
      <c r="C343" s="234">
        <v>8225200</v>
      </c>
      <c r="D343" s="235">
        <v>525</v>
      </c>
      <c r="E343" s="215">
        <v>4.6060712405685211E-2</v>
      </c>
      <c r="F343" s="234">
        <v>4439900</v>
      </c>
      <c r="G343" s="215">
        <v>2.3583023358095209E-3</v>
      </c>
      <c r="H343" s="215">
        <v>0.54404145077720212</v>
      </c>
      <c r="I343" s="66"/>
      <c r="J343" s="66"/>
      <c r="K343" s="66"/>
      <c r="L343" s="66"/>
      <c r="M343" s="66"/>
      <c r="N343" s="66"/>
      <c r="O343" s="66"/>
      <c r="P343" s="66"/>
      <c r="Q343" s="66"/>
      <c r="R343" s="66"/>
      <c r="S343" s="66"/>
      <c r="T343" s="66"/>
      <c r="U343" s="66"/>
      <c r="V343" s="66"/>
      <c r="W343" s="66"/>
      <c r="X343" s="66"/>
      <c r="Y343" s="66"/>
      <c r="Z343" s="66"/>
      <c r="AA343" s="66"/>
      <c r="AB343" s="66"/>
      <c r="AC343" s="66"/>
      <c r="AD343" s="66"/>
    </row>
    <row r="344" spans="1:30" x14ac:dyDescent="0.25">
      <c r="A344" t="s">
        <v>345</v>
      </c>
      <c r="B344">
        <v>61</v>
      </c>
      <c r="C344" s="234">
        <v>28885344</v>
      </c>
      <c r="D344" s="235">
        <v>20</v>
      </c>
      <c r="E344" s="215">
        <v>1.7546938059308651E-3</v>
      </c>
      <c r="F344" s="234">
        <v>11098500</v>
      </c>
      <c r="G344" s="215">
        <v>5.8950918881015262E-3</v>
      </c>
      <c r="H344" s="215">
        <v>0.32786885245901637</v>
      </c>
      <c r="I344" s="66"/>
      <c r="J344" s="66"/>
      <c r="K344" s="66"/>
      <c r="L344" s="66"/>
      <c r="M344" s="66"/>
      <c r="N344" s="66"/>
      <c r="O344" s="66"/>
      <c r="P344" s="66"/>
      <c r="Q344" s="66"/>
      <c r="R344" s="66"/>
      <c r="S344" s="66"/>
      <c r="T344" s="66"/>
      <c r="U344" s="66"/>
      <c r="V344" s="66"/>
      <c r="W344" s="66"/>
      <c r="X344" s="66"/>
      <c r="Y344" s="66"/>
      <c r="Z344" s="66"/>
      <c r="AA344" s="66"/>
      <c r="AB344" s="66"/>
      <c r="AC344" s="66"/>
      <c r="AD344" s="66"/>
    </row>
    <row r="345" spans="1:30" x14ac:dyDescent="0.25">
      <c r="A345" t="s">
        <v>346</v>
      </c>
      <c r="B345">
        <v>91</v>
      </c>
      <c r="C345" s="234">
        <v>849400</v>
      </c>
      <c r="D345" s="235">
        <v>49</v>
      </c>
      <c r="E345" s="215">
        <v>4.2989998245306195E-3</v>
      </c>
      <c r="F345" s="234">
        <v>463200</v>
      </c>
      <c r="G345" s="215">
        <v>2.4603383903848511E-4</v>
      </c>
      <c r="H345" s="215">
        <v>0.53846153846153844</v>
      </c>
      <c r="I345" s="66"/>
      <c r="J345" s="66"/>
      <c r="K345" s="66"/>
      <c r="L345" s="66"/>
      <c r="M345" s="66"/>
      <c r="N345" s="66"/>
      <c r="O345" s="66"/>
      <c r="P345" s="66"/>
      <c r="Q345" s="66"/>
      <c r="R345" s="66"/>
      <c r="S345" s="66"/>
      <c r="T345" s="66"/>
      <c r="U345" s="66"/>
      <c r="V345" s="66"/>
      <c r="W345" s="66"/>
      <c r="X345" s="66"/>
      <c r="Y345" s="66"/>
      <c r="Z345" s="66"/>
      <c r="AA345" s="66"/>
      <c r="AB345" s="66"/>
      <c r="AC345" s="66"/>
      <c r="AD345" s="66"/>
    </row>
    <row r="346" spans="1:30" x14ac:dyDescent="0.25">
      <c r="A346" t="s">
        <v>347</v>
      </c>
      <c r="B346">
        <v>2</v>
      </c>
      <c r="C346" s="234">
        <v>732371</v>
      </c>
      <c r="D346" s="235">
        <v>2</v>
      </c>
      <c r="E346" s="215">
        <v>1.7546938059308652E-4</v>
      </c>
      <c r="F346" s="234">
        <v>381100</v>
      </c>
      <c r="G346" s="215">
        <v>2.0242550962341682E-4</v>
      </c>
      <c r="H346" s="215">
        <v>1</v>
      </c>
      <c r="I346" s="66"/>
      <c r="J346" s="66"/>
      <c r="K346" s="66"/>
      <c r="L346" s="66"/>
      <c r="M346" s="66"/>
      <c r="N346" s="66"/>
      <c r="O346" s="66"/>
      <c r="P346" s="66"/>
      <c r="Q346" s="66"/>
      <c r="R346" s="66"/>
      <c r="S346" s="66"/>
      <c r="T346" s="66"/>
      <c r="U346" s="66"/>
      <c r="V346" s="66"/>
      <c r="W346" s="66"/>
      <c r="X346" s="66"/>
      <c r="Y346" s="66"/>
      <c r="Z346" s="66"/>
      <c r="AA346" s="66"/>
      <c r="AB346" s="66"/>
      <c r="AC346" s="66"/>
      <c r="AD346" s="66"/>
    </row>
    <row r="347" spans="1:30" x14ac:dyDescent="0.25">
      <c r="A347" t="s">
        <v>348</v>
      </c>
      <c r="B347">
        <v>205</v>
      </c>
      <c r="C347" s="234">
        <v>235384420</v>
      </c>
      <c r="D347" s="235">
        <v>67</v>
      </c>
      <c r="E347" s="215">
        <v>5.8782242498683981E-3</v>
      </c>
      <c r="F347" s="234">
        <v>82122200</v>
      </c>
      <c r="G347" s="215">
        <v>4.3620121192327894E-2</v>
      </c>
      <c r="H347" s="215">
        <v>0.32682926829268294</v>
      </c>
      <c r="I347" s="66"/>
      <c r="J347" s="66"/>
      <c r="K347" s="66"/>
      <c r="L347" s="66"/>
      <c r="M347" s="66"/>
      <c r="N347" s="66"/>
      <c r="O347" s="66"/>
      <c r="P347" s="66"/>
      <c r="Q347" s="66"/>
      <c r="R347" s="66"/>
      <c r="S347" s="66"/>
      <c r="T347" s="66"/>
      <c r="U347" s="66"/>
      <c r="V347" s="66"/>
      <c r="W347" s="66"/>
      <c r="X347" s="66"/>
      <c r="Y347" s="66"/>
      <c r="Z347" s="66"/>
      <c r="AA347" s="66"/>
      <c r="AB347" s="66"/>
      <c r="AC347" s="66"/>
      <c r="AD347" s="66"/>
    </row>
    <row r="348" spans="1:30" x14ac:dyDescent="0.25">
      <c r="A348" t="s">
        <v>349</v>
      </c>
      <c r="B348">
        <v>28</v>
      </c>
      <c r="C348" s="234">
        <v>1686700</v>
      </c>
      <c r="D348" s="235">
        <v>19</v>
      </c>
      <c r="E348" s="215">
        <v>1.6669591156343218E-3</v>
      </c>
      <c r="F348" s="234">
        <v>1175000</v>
      </c>
      <c r="G348" s="215">
        <v>6.2411433693916228E-4</v>
      </c>
      <c r="H348" s="215">
        <v>0.6785714285714286</v>
      </c>
      <c r="I348" s="66"/>
      <c r="J348" s="66"/>
      <c r="K348" s="66"/>
      <c r="L348" s="66"/>
      <c r="M348" s="66"/>
      <c r="N348" s="66"/>
      <c r="O348" s="66"/>
      <c r="P348" s="66"/>
      <c r="Q348" s="66"/>
      <c r="R348" s="66"/>
      <c r="S348" s="66"/>
      <c r="T348" s="66"/>
      <c r="U348" s="66"/>
      <c r="V348" s="66"/>
      <c r="W348" s="66"/>
      <c r="X348" s="66"/>
      <c r="Y348" s="66"/>
      <c r="Z348" s="66"/>
      <c r="AA348" s="66"/>
      <c r="AB348" s="66"/>
      <c r="AC348" s="66"/>
      <c r="AD348" s="66"/>
    </row>
    <row r="349" spans="1:30" x14ac:dyDescent="0.25">
      <c r="A349" t="s">
        <v>350</v>
      </c>
      <c r="B349">
        <v>826</v>
      </c>
      <c r="C349" s="234">
        <v>22174965</v>
      </c>
      <c r="D349" s="235">
        <v>576</v>
      </c>
      <c r="E349" s="215">
        <v>5.0535181610808916E-2</v>
      </c>
      <c r="F349" s="234">
        <v>14879304</v>
      </c>
      <c r="G349" s="215">
        <v>7.9033080426180648E-3</v>
      </c>
      <c r="H349" s="215">
        <v>0.69733656174334135</v>
      </c>
      <c r="I349" s="66"/>
      <c r="J349" s="66"/>
      <c r="K349" s="66"/>
      <c r="L349" s="66"/>
      <c r="M349" s="66"/>
      <c r="N349" s="66"/>
      <c r="O349" s="66"/>
      <c r="P349" s="66"/>
      <c r="Q349" s="66"/>
      <c r="R349" s="66"/>
      <c r="S349" s="66"/>
      <c r="T349" s="66"/>
      <c r="U349" s="66"/>
      <c r="V349" s="66"/>
      <c r="W349" s="66"/>
      <c r="X349" s="66"/>
      <c r="Y349" s="66"/>
      <c r="Z349" s="66"/>
      <c r="AA349" s="66"/>
      <c r="AB349" s="66"/>
      <c r="AC349" s="66"/>
      <c r="AD349" s="66"/>
    </row>
    <row r="350" spans="1:30" x14ac:dyDescent="0.25">
      <c r="A350" t="s">
        <v>121</v>
      </c>
      <c r="B350" s="235">
        <v>19497</v>
      </c>
      <c r="C350" s="235">
        <v>4574801043</v>
      </c>
      <c r="D350" s="235">
        <v>11398</v>
      </c>
      <c r="E350" s="215">
        <v>1</v>
      </c>
      <c r="F350" s="225">
        <v>1882667855</v>
      </c>
      <c r="G350" s="215">
        <v>1</v>
      </c>
      <c r="H350" s="215">
        <v>0.58460275939888184</v>
      </c>
      <c r="I350" s="66"/>
      <c r="J350" s="66"/>
      <c r="K350" s="66"/>
      <c r="L350" s="66"/>
      <c r="M350" s="66"/>
      <c r="N350" s="66"/>
      <c r="O350" s="66"/>
      <c r="P350" s="66"/>
      <c r="Q350" s="66"/>
      <c r="R350" s="66"/>
      <c r="S350" s="66"/>
      <c r="T350" s="66"/>
      <c r="U350" s="66"/>
      <c r="V350" s="66"/>
      <c r="W350" s="66"/>
      <c r="X350" s="66"/>
      <c r="Y350" s="66"/>
      <c r="Z350" s="66"/>
      <c r="AA350" s="66"/>
      <c r="AB350" s="66"/>
      <c r="AC350" s="66"/>
      <c r="AD350" s="66"/>
    </row>
    <row r="351" spans="1:30" s="22" customFormat="1" ht="12" x14ac:dyDescent="0.25">
      <c r="A351" s="220" t="s">
        <v>293</v>
      </c>
      <c r="B351" s="220"/>
      <c r="C351" s="220"/>
      <c r="D351" s="220"/>
      <c r="E351" s="220"/>
      <c r="F351" s="220"/>
      <c r="G351" s="220"/>
      <c r="H351" s="220"/>
    </row>
  </sheetData>
  <mergeCells count="2">
    <mergeCell ref="A4:D4"/>
    <mergeCell ref="A5:D5"/>
  </mergeCells>
  <hyperlinks>
    <hyperlink ref="B9" location="'Funding &amp; Resources NLHF'!A16:A101" display="Headline Statistics" xr:uid="{B71A1F0E-E7FF-4B56-9CC3-A3C784AE093B}"/>
    <hyperlink ref="B10" location="'Funding &amp; Resources NLHF'!A108:A128" display="Area Summary" xr:uid="{5371F167-1711-48F3-BAE1-67006E35A161}"/>
    <hyperlink ref="B11" location="'Funding &amp; Resources NLHF'!A132:A203" display="London &amp; South" xr:uid="{5B0BEB4F-A12A-4601-8FC5-109F083BF4EA}"/>
    <hyperlink ref="B12" location="'Funding &amp; Resources NLHF'!A212:A285" display="Midlands and East" xr:uid="{A16E93DD-9553-449E-8C2A-9963192E95C6}"/>
    <hyperlink ref="B13" location="'Funding &amp; Resources NLHF'!A290:A363" display="North" xr:uid="{CC5BC1A7-C0B0-4170-A855-F36EC3BBA4A8}"/>
    <hyperlink ref="A213" location="'Funding &amp; Resources NLHF'!A1" display="Back to other areas" xr:uid="{0BA269D1-BB4C-46B8-948C-BA0E190A9AE3}"/>
    <hyperlink ref="A277" location="'Funding &amp; Resources NLHF'!A1" display="Back to other areas" xr:uid="{2BF0F7C0-FF61-422C-B36A-1B22F9D38B4F}"/>
    <hyperlink ref="A289" location="'Funding &amp; Resources NLHF'!A1" display="Back to other areas" xr:uid="{71D4769B-703A-4135-956C-37B77AB4322D}"/>
    <hyperlink ref="A140" location="'Funding &amp; Resources NLHF'!A1" display="Back to other areas" xr:uid="{18CCC55B-EDEC-4BA0-9780-480649B69496}"/>
    <hyperlink ref="A1" location="'Contents'!B7" display="⇐ Return to contents" xr:uid="{72EA61A6-6D6B-433B-A1BB-7FDDFDC63C42}"/>
  </hyperlinks>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extLst>
    <ext xmlns:x14="http://schemas.microsoft.com/office/spreadsheetml/2009/9/main" uri="{05C60535-1F16-4fd2-B633-F4F36F0B64E0}">
      <x14:sparklineGroups xmlns:xm="http://schemas.microsoft.com/office/excel/2006/main">
        <x14:sparklineGroup displayEmptyCellsAs="gap" xr2:uid="{232A04A3-DC6C-47A6-BF86-D070EC82E83D}">
          <x14:colorSeries rgb="FF376092"/>
          <x14:colorNegative rgb="FFD00000"/>
          <x14:colorAxis rgb="FF000000"/>
          <x14:colorMarkers rgb="FFD00000"/>
          <x14:colorFirst rgb="FFD00000"/>
          <x14:colorLast rgb="FFD00000"/>
          <x14:colorHigh rgb="FFD00000"/>
          <x14:colorLow rgb="FFD00000"/>
          <x14:sparklines>
            <x14:sparkline>
              <xm:f>'Funding &amp; Resources NLHF'!C111:AB111</xm:f>
              <xm:sqref>AE111</xm:sqref>
            </x14:sparkline>
            <x14:sparkline>
              <xm:f>'Funding &amp; Resources NLHF'!C112:AB112</xm:f>
              <xm:sqref>AE112</xm:sqref>
            </x14:sparkline>
            <x14:sparkline>
              <xm:f>'Funding &amp; Resources NLHF'!C113:AB113</xm:f>
              <xm:sqref>AE113</xm:sqref>
            </x14:sparkline>
            <x14:sparkline>
              <xm:f>'Funding &amp; Resources NLHF'!C114:AB114</xm:f>
              <xm:sqref>AE114</xm:sqref>
            </x14:sparkline>
            <x14:sparkline>
              <xm:f>'Funding &amp; Resources NLHF'!C115:AB115</xm:f>
              <xm:sqref>AE115</xm:sqref>
            </x14:sparkline>
            <x14:sparkline>
              <xm:f>'Funding &amp; Resources NLHF'!C116:AB116</xm:f>
              <xm:sqref>AE116</xm:sqref>
            </x14:sparkline>
            <x14:sparkline>
              <xm:f>'Funding &amp; Resources NLHF'!C117:AB117</xm:f>
              <xm:sqref>AE117</xm:sqref>
            </x14:sparkline>
            <x14:sparkline>
              <xm:f>'Funding &amp; Resources NLHF'!C118:AB118</xm:f>
              <xm:sqref>AE118</xm:sqref>
            </x14:sparkline>
            <x14:sparkline>
              <xm:f>'Funding &amp; Resources NLHF'!C119:AB119</xm:f>
              <xm:sqref>AE119</xm:sqref>
            </x14:sparkline>
            <x14:sparkline>
              <xm:f>'Funding &amp; Resources NLHF'!C120:AB120</xm:f>
              <xm:sqref>AE120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54"/>
  <sheetViews>
    <sheetView showGridLines="0" zoomScaleNormal="100" workbookViewId="0">
      <selection activeCell="B1" sqref="B1"/>
    </sheetView>
  </sheetViews>
  <sheetFormatPr defaultRowHeight="15" x14ac:dyDescent="0.25"/>
  <cols>
    <col min="1" max="1" width="41.5703125" customWidth="1"/>
    <col min="2" max="20" width="12.85546875" customWidth="1"/>
    <col min="21" max="21" width="13.140625" customWidth="1"/>
    <col min="31" max="31" width="14.140625" customWidth="1"/>
  </cols>
  <sheetData>
    <row r="1" spans="1:21" x14ac:dyDescent="0.25">
      <c r="A1" s="82" t="s">
        <v>21</v>
      </c>
      <c r="B1" s="66"/>
      <c r="C1" s="66"/>
      <c r="D1" s="66"/>
      <c r="E1" s="66"/>
      <c r="F1" s="66"/>
      <c r="G1" s="66"/>
      <c r="H1" s="66"/>
      <c r="I1" s="66"/>
      <c r="J1" s="66"/>
      <c r="K1" s="66"/>
      <c r="L1" s="66"/>
      <c r="M1" s="66"/>
      <c r="N1" s="66"/>
      <c r="O1" s="66"/>
      <c r="P1" s="66"/>
      <c r="Q1" s="66"/>
      <c r="R1" s="66"/>
      <c r="S1" s="66"/>
      <c r="T1" s="66"/>
    </row>
    <row r="2" spans="1:21" x14ac:dyDescent="0.25">
      <c r="A2" s="66"/>
      <c r="B2" s="66"/>
      <c r="C2" s="66"/>
      <c r="D2" s="66"/>
      <c r="E2" s="66"/>
      <c r="F2" s="66"/>
      <c r="G2" s="66"/>
      <c r="H2" s="66"/>
      <c r="I2" s="66"/>
      <c r="J2" s="66"/>
      <c r="K2" s="66"/>
      <c r="L2" s="66"/>
      <c r="M2" s="66"/>
      <c r="N2" s="66"/>
      <c r="O2" s="66"/>
      <c r="P2" s="66"/>
      <c r="Q2" s="66"/>
      <c r="R2" s="66"/>
      <c r="S2" s="66"/>
      <c r="T2" s="66"/>
    </row>
    <row r="3" spans="1:21" ht="31.5" x14ac:dyDescent="0.5">
      <c r="A3" s="51" t="s">
        <v>374</v>
      </c>
      <c r="B3" s="66"/>
      <c r="C3" s="66"/>
      <c r="D3" s="66"/>
      <c r="E3" s="66"/>
      <c r="F3" s="66"/>
      <c r="G3" s="66"/>
      <c r="H3" s="66"/>
      <c r="I3" s="66"/>
      <c r="J3" s="66"/>
      <c r="K3" s="66"/>
      <c r="L3" s="66"/>
      <c r="M3" s="66"/>
      <c r="N3" s="66"/>
      <c r="O3" s="66"/>
      <c r="P3" s="66"/>
      <c r="Q3" s="66"/>
      <c r="R3" s="66"/>
      <c r="S3" s="66"/>
      <c r="T3" s="66"/>
    </row>
    <row r="4" spans="1:21" ht="44.45" customHeight="1" x14ac:dyDescent="0.25">
      <c r="A4" s="414" t="s">
        <v>375</v>
      </c>
      <c r="B4" s="414"/>
      <c r="C4" s="414"/>
      <c r="D4" s="414"/>
      <c r="E4" s="414"/>
      <c r="F4" s="414"/>
      <c r="G4" s="414"/>
      <c r="H4" s="66"/>
      <c r="I4" s="66"/>
      <c r="J4" s="66"/>
      <c r="K4" s="66"/>
      <c r="L4" s="66"/>
      <c r="M4" s="66"/>
      <c r="N4" s="66"/>
      <c r="O4" s="66"/>
      <c r="P4" s="66"/>
      <c r="Q4" s="66"/>
      <c r="R4" s="66"/>
      <c r="S4" s="66"/>
      <c r="T4" s="66"/>
    </row>
    <row r="5" spans="1:21" x14ac:dyDescent="0.25">
      <c r="A5" s="66"/>
      <c r="B5" s="66"/>
      <c r="C5" s="66"/>
      <c r="D5" s="66"/>
      <c r="E5" s="66"/>
      <c r="F5" s="66"/>
      <c r="G5" s="66"/>
      <c r="H5" s="66"/>
      <c r="I5" s="66"/>
      <c r="J5" s="66"/>
      <c r="K5" s="66"/>
      <c r="L5" s="66"/>
      <c r="M5" s="66"/>
      <c r="N5" s="66"/>
      <c r="O5" s="66"/>
      <c r="P5" s="66"/>
      <c r="Q5" s="66"/>
      <c r="R5" s="66"/>
      <c r="S5" s="66"/>
      <c r="T5" s="66"/>
    </row>
    <row r="6" spans="1:21" s="20" customFormat="1" ht="18.75" x14ac:dyDescent="0.3">
      <c r="A6" s="62" t="s">
        <v>64</v>
      </c>
      <c r="B6" s="62"/>
      <c r="C6" s="62"/>
      <c r="D6" s="62"/>
      <c r="E6" s="62"/>
      <c r="F6" s="62"/>
      <c r="G6" s="62"/>
      <c r="H6" s="62"/>
      <c r="I6" s="62"/>
      <c r="J6" s="62"/>
      <c r="K6" s="62"/>
      <c r="L6" s="62"/>
      <c r="M6" s="62"/>
      <c r="N6" s="62"/>
      <c r="O6" s="62"/>
      <c r="P6" s="62"/>
      <c r="Q6" s="62"/>
      <c r="R6" s="62"/>
      <c r="S6" s="62"/>
      <c r="T6" s="62"/>
    </row>
    <row r="7" spans="1:21" x14ac:dyDescent="0.25">
      <c r="A7" s="66" t="s">
        <v>376</v>
      </c>
      <c r="B7" s="66"/>
      <c r="C7" s="66"/>
      <c r="D7" s="66"/>
      <c r="E7" s="66"/>
      <c r="F7" s="66"/>
      <c r="G7" s="66"/>
      <c r="H7" s="66"/>
      <c r="I7" s="66"/>
      <c r="J7" s="66"/>
      <c r="K7" s="66"/>
      <c r="L7" s="66"/>
      <c r="M7" s="66"/>
      <c r="N7" s="66"/>
      <c r="O7" s="66"/>
      <c r="P7" s="66"/>
      <c r="Q7" s="66"/>
      <c r="R7" s="66"/>
      <c r="S7" s="66"/>
      <c r="T7" s="66"/>
    </row>
    <row r="8" spans="1:21" x14ac:dyDescent="0.25">
      <c r="A8" s="66" t="s">
        <v>377</v>
      </c>
      <c r="B8" s="66" t="s">
        <v>203</v>
      </c>
      <c r="C8" s="66" t="s">
        <v>204</v>
      </c>
      <c r="D8" s="66" t="s">
        <v>205</v>
      </c>
      <c r="E8" s="66" t="s">
        <v>143</v>
      </c>
      <c r="F8" s="66" t="s">
        <v>144</v>
      </c>
      <c r="G8" s="66" t="s">
        <v>145</v>
      </c>
      <c r="H8" s="66" t="s">
        <v>146</v>
      </c>
      <c r="I8" s="66" t="s">
        <v>147</v>
      </c>
      <c r="J8" s="66" t="s">
        <v>148</v>
      </c>
      <c r="K8" s="66" t="s">
        <v>149</v>
      </c>
      <c r="L8" s="66" t="s">
        <v>150</v>
      </c>
      <c r="M8" s="66" t="s">
        <v>151</v>
      </c>
      <c r="N8" s="66" t="s">
        <v>152</v>
      </c>
      <c r="O8" s="66" t="s">
        <v>153</v>
      </c>
      <c r="P8" s="66" t="s">
        <v>154</v>
      </c>
      <c r="Q8" s="66" t="s">
        <v>155</v>
      </c>
      <c r="R8" s="66" t="s">
        <v>156</v>
      </c>
      <c r="S8" s="66" t="s">
        <v>157</v>
      </c>
      <c r="T8" s="66" t="s">
        <v>158</v>
      </c>
      <c r="U8" s="66" t="s">
        <v>244</v>
      </c>
    </row>
    <row r="9" spans="1:21" ht="17.25" x14ac:dyDescent="0.25">
      <c r="A9" s="66" t="s">
        <v>378</v>
      </c>
      <c r="B9" s="84">
        <v>6.5</v>
      </c>
      <c r="C9" s="84">
        <v>5.9</v>
      </c>
      <c r="D9" s="84">
        <v>5</v>
      </c>
      <c r="E9" s="84">
        <v>6.3</v>
      </c>
      <c r="F9" s="84">
        <v>5.5</v>
      </c>
      <c r="G9" s="84">
        <v>5.4</v>
      </c>
      <c r="H9" s="84">
        <v>5.5</v>
      </c>
      <c r="I9" s="84">
        <v>6.2</v>
      </c>
      <c r="J9" s="84">
        <v>5.7</v>
      </c>
      <c r="K9" s="84">
        <v>6.5</v>
      </c>
      <c r="L9" s="84">
        <v>5.9</v>
      </c>
      <c r="M9" s="84">
        <v>8.5</v>
      </c>
      <c r="N9" s="84">
        <v>12.9</v>
      </c>
      <c r="O9" s="84">
        <v>11.1</v>
      </c>
      <c r="P9" s="84">
        <v>9.1999999999999993</v>
      </c>
      <c r="Q9" s="84">
        <v>7.9</v>
      </c>
      <c r="R9" s="84">
        <v>8.1999999999999993</v>
      </c>
      <c r="S9" s="84">
        <v>8.4493729999999996</v>
      </c>
      <c r="T9" s="169">
        <v>11.104155</v>
      </c>
      <c r="U9" s="66"/>
    </row>
    <row r="10" spans="1:21" x14ac:dyDescent="0.25">
      <c r="A10" s="66" t="s">
        <v>379</v>
      </c>
      <c r="B10" s="84">
        <v>3</v>
      </c>
      <c r="C10" s="84">
        <v>3</v>
      </c>
      <c r="D10" s="84">
        <v>3</v>
      </c>
      <c r="E10" s="84">
        <v>3</v>
      </c>
      <c r="F10" s="84">
        <v>3</v>
      </c>
      <c r="G10" s="84">
        <v>3</v>
      </c>
      <c r="H10" s="84">
        <v>3.2</v>
      </c>
      <c r="I10" s="84">
        <v>3.1</v>
      </c>
      <c r="J10" s="84">
        <v>3.1</v>
      </c>
      <c r="K10" s="84">
        <v>2.9</v>
      </c>
      <c r="L10" s="84">
        <v>2.8</v>
      </c>
      <c r="M10" s="84">
        <v>2.8</v>
      </c>
      <c r="N10" s="84">
        <v>2.6469999999999998</v>
      </c>
      <c r="O10" s="84">
        <v>3.2</v>
      </c>
      <c r="P10" s="84">
        <v>2.7</v>
      </c>
      <c r="Q10" s="84">
        <v>2.7</v>
      </c>
      <c r="R10" s="84">
        <v>2.6</v>
      </c>
      <c r="S10" s="84">
        <v>2.6080000000000001</v>
      </c>
      <c r="T10" s="169">
        <v>2.7879999999999998</v>
      </c>
      <c r="U10" s="66"/>
    </row>
    <row r="11" spans="1:21" x14ac:dyDescent="0.25">
      <c r="A11" s="66" t="s">
        <v>380</v>
      </c>
      <c r="B11" s="84" t="s">
        <v>381</v>
      </c>
      <c r="C11" s="84" t="s">
        <v>381</v>
      </c>
      <c r="D11" s="84">
        <v>4.5999999999999996</v>
      </c>
      <c r="E11" s="84">
        <v>5.9</v>
      </c>
      <c r="F11" s="84">
        <v>5.9</v>
      </c>
      <c r="G11" s="84">
        <v>5.4</v>
      </c>
      <c r="H11" s="84">
        <v>5.3</v>
      </c>
      <c r="I11" s="84">
        <v>6</v>
      </c>
      <c r="J11" s="84">
        <v>5.6</v>
      </c>
      <c r="K11" s="84">
        <v>6.4</v>
      </c>
      <c r="L11" s="84">
        <v>5.9</v>
      </c>
      <c r="M11" s="84">
        <v>8</v>
      </c>
      <c r="N11" s="84">
        <v>12.984</v>
      </c>
      <c r="O11" s="84">
        <v>11.1</v>
      </c>
      <c r="P11" s="84">
        <v>9.1999999999999993</v>
      </c>
      <c r="Q11" s="84">
        <v>7.9</v>
      </c>
      <c r="R11" s="84">
        <v>8.1999999999999993</v>
      </c>
      <c r="S11" s="84">
        <v>8.5</v>
      </c>
      <c r="T11" s="169">
        <v>8.4802710000000001</v>
      </c>
      <c r="U11" s="66"/>
    </row>
    <row r="12" spans="1:21" x14ac:dyDescent="0.25">
      <c r="A12" s="66" t="s">
        <v>382</v>
      </c>
      <c r="B12" s="84" t="s">
        <v>381</v>
      </c>
      <c r="C12" s="84" t="s">
        <v>381</v>
      </c>
      <c r="D12" s="84">
        <v>3.5</v>
      </c>
      <c r="E12" s="84">
        <v>4.5999999999999996</v>
      </c>
      <c r="F12" s="84">
        <v>4.5</v>
      </c>
      <c r="G12" s="84">
        <v>4.0999999999999996</v>
      </c>
      <c r="H12" s="84">
        <v>4.9000000000000004</v>
      </c>
      <c r="I12" s="84">
        <v>5.5</v>
      </c>
      <c r="J12" s="84">
        <v>2</v>
      </c>
      <c r="K12" s="84">
        <v>3.9</v>
      </c>
      <c r="L12" s="84">
        <v>3.4</v>
      </c>
      <c r="M12" s="84">
        <v>6</v>
      </c>
      <c r="N12" s="84">
        <v>1.3</v>
      </c>
      <c r="O12" s="84">
        <v>1.3</v>
      </c>
      <c r="P12" s="84">
        <v>5.9</v>
      </c>
      <c r="Q12" s="84">
        <v>4.5999999999999996</v>
      </c>
      <c r="R12" s="84">
        <v>4.7</v>
      </c>
      <c r="S12" s="84">
        <v>5.2</v>
      </c>
      <c r="T12" s="169">
        <v>5.242057</v>
      </c>
      <c r="U12" s="66"/>
    </row>
    <row r="13" spans="1:21" s="22" customFormat="1" ht="12" x14ac:dyDescent="0.25">
      <c r="A13" s="22" t="s">
        <v>383</v>
      </c>
    </row>
    <row r="14" spans="1:21" s="22" customFormat="1" ht="12" x14ac:dyDescent="0.25">
      <c r="A14" s="22" t="s">
        <v>384</v>
      </c>
    </row>
    <row r="15" spans="1:21" s="22" customFormat="1" ht="12" x14ac:dyDescent="0.25">
      <c r="A15" s="22" t="s">
        <v>385</v>
      </c>
    </row>
    <row r="16" spans="1:21" x14ac:dyDescent="0.25">
      <c r="A16" s="66"/>
      <c r="B16" s="66"/>
      <c r="C16" s="66"/>
      <c r="D16" s="66"/>
      <c r="E16" s="66"/>
      <c r="F16" s="66"/>
      <c r="G16" s="66"/>
      <c r="H16" s="66"/>
      <c r="I16" s="66"/>
      <c r="J16" s="66"/>
      <c r="K16" s="66"/>
      <c r="L16" s="66"/>
      <c r="M16" s="66"/>
      <c r="N16" s="66"/>
      <c r="O16" s="66"/>
      <c r="P16" s="66"/>
      <c r="Q16" s="66"/>
      <c r="R16" s="66"/>
      <c r="S16" s="66"/>
      <c r="T16" s="66"/>
    </row>
    <row r="17" spans="1:21" s="13" customFormat="1" ht="5.0999999999999996" customHeight="1" x14ac:dyDescent="0.25">
      <c r="A17" s="105"/>
      <c r="B17" s="105"/>
      <c r="C17" s="105"/>
      <c r="D17" s="105"/>
      <c r="E17" s="105"/>
      <c r="F17" s="105"/>
      <c r="G17" s="105"/>
      <c r="H17" s="105"/>
      <c r="I17" s="105"/>
      <c r="J17" s="105"/>
      <c r="K17" s="105"/>
      <c r="L17" s="105"/>
      <c r="M17" s="105"/>
      <c r="N17" s="105"/>
      <c r="O17" s="105"/>
      <c r="P17" s="105"/>
      <c r="Q17" s="105"/>
      <c r="R17" s="105"/>
      <c r="S17" s="105"/>
      <c r="T17" s="105"/>
    </row>
    <row r="18" spans="1:21" x14ac:dyDescent="0.25">
      <c r="A18" s="66"/>
      <c r="B18" s="66"/>
      <c r="C18" s="66"/>
      <c r="D18" s="66"/>
      <c r="E18" s="66"/>
      <c r="F18" s="66"/>
      <c r="G18" s="66"/>
      <c r="H18" s="66"/>
      <c r="I18" s="66"/>
      <c r="J18" s="66"/>
      <c r="K18" s="66"/>
      <c r="L18" s="66"/>
      <c r="M18" s="66"/>
      <c r="N18" s="66"/>
      <c r="O18" s="66"/>
      <c r="P18" s="66"/>
      <c r="Q18" s="66"/>
      <c r="R18" s="66"/>
      <c r="S18" s="66"/>
      <c r="T18" s="66"/>
    </row>
    <row r="19" spans="1:21" s="20" customFormat="1" ht="18.75" x14ac:dyDescent="0.3">
      <c r="A19" s="62" t="s">
        <v>386</v>
      </c>
      <c r="B19" s="62"/>
      <c r="C19" s="62"/>
      <c r="D19" s="62"/>
      <c r="E19" s="62"/>
      <c r="F19" s="62"/>
      <c r="G19" s="62"/>
      <c r="H19" s="62"/>
      <c r="I19" s="62"/>
      <c r="J19" s="62"/>
      <c r="K19" s="62"/>
      <c r="L19" s="62"/>
      <c r="M19" s="62"/>
      <c r="N19" s="62"/>
      <c r="O19" s="62"/>
      <c r="P19" s="62"/>
      <c r="Q19" s="62"/>
      <c r="R19" s="62"/>
      <c r="S19" s="62"/>
      <c r="T19" s="62"/>
    </row>
    <row r="20" spans="1:21" x14ac:dyDescent="0.25">
      <c r="A20" s="66" t="s">
        <v>387</v>
      </c>
      <c r="B20" s="66"/>
      <c r="C20" s="66"/>
      <c r="D20" s="66"/>
      <c r="E20" s="66"/>
      <c r="F20" s="66"/>
      <c r="G20" s="66"/>
      <c r="H20" s="66"/>
      <c r="I20" s="66"/>
      <c r="J20" s="66"/>
      <c r="K20" s="66"/>
      <c r="L20" s="66"/>
      <c r="M20" s="66"/>
      <c r="N20" s="66"/>
      <c r="O20" s="66"/>
      <c r="P20" s="66"/>
      <c r="Q20" s="66"/>
      <c r="R20" s="66"/>
      <c r="S20" s="66"/>
      <c r="T20" s="66"/>
    </row>
    <row r="21" spans="1:21" ht="17.25" x14ac:dyDescent="0.25">
      <c r="A21" s="66" t="s">
        <v>388</v>
      </c>
      <c r="B21" s="66"/>
      <c r="C21" s="66"/>
      <c r="D21" s="66"/>
      <c r="E21" s="66"/>
      <c r="F21" s="66"/>
      <c r="G21" s="66"/>
      <c r="H21" s="66"/>
      <c r="I21" s="66"/>
      <c r="J21" s="66"/>
      <c r="K21" s="66"/>
      <c r="L21" s="66"/>
      <c r="M21" s="66"/>
      <c r="N21" s="66"/>
      <c r="O21" s="66"/>
      <c r="P21" s="66"/>
      <c r="Q21" s="66"/>
      <c r="R21" s="66"/>
      <c r="S21" s="66"/>
      <c r="T21" s="66"/>
    </row>
    <row r="22" spans="1:21" ht="17.25" x14ac:dyDescent="0.25">
      <c r="A22" s="66" t="s">
        <v>389</v>
      </c>
      <c r="B22" s="66"/>
      <c r="C22" s="66"/>
      <c r="D22" s="66"/>
      <c r="E22" s="66"/>
      <c r="F22" s="66"/>
      <c r="G22" s="66"/>
      <c r="H22" s="66"/>
      <c r="I22" s="66"/>
      <c r="J22" s="66"/>
      <c r="K22" s="66"/>
      <c r="L22" s="66"/>
      <c r="M22" s="66"/>
      <c r="N22" s="66"/>
      <c r="O22" s="66"/>
      <c r="P22" s="66"/>
      <c r="Q22" s="66"/>
      <c r="R22" s="66"/>
      <c r="S22" s="66"/>
      <c r="T22" s="66"/>
    </row>
    <row r="23" spans="1:21" ht="17.25" x14ac:dyDescent="0.25">
      <c r="A23" s="66" t="s">
        <v>390</v>
      </c>
      <c r="B23" s="66"/>
      <c r="C23" s="66"/>
      <c r="D23" s="66"/>
      <c r="E23" s="66"/>
      <c r="F23" s="66"/>
      <c r="G23" s="66"/>
      <c r="H23" s="66"/>
      <c r="I23" s="66"/>
      <c r="J23" s="66"/>
      <c r="K23" s="66"/>
      <c r="L23" s="66"/>
      <c r="M23" s="66"/>
      <c r="N23" s="66"/>
      <c r="O23" s="66"/>
      <c r="P23" s="66"/>
      <c r="Q23" s="66"/>
      <c r="R23" s="66"/>
      <c r="S23" s="66"/>
      <c r="T23" s="66"/>
    </row>
    <row r="24" spans="1:21" x14ac:dyDescent="0.25">
      <c r="A24" s="66" t="s">
        <v>391</v>
      </c>
      <c r="B24" s="66"/>
      <c r="C24" s="66"/>
      <c r="D24" s="66"/>
      <c r="E24" s="66"/>
      <c r="F24" s="66"/>
      <c r="G24" s="66"/>
      <c r="H24" s="66"/>
      <c r="I24" s="66"/>
      <c r="J24" s="66"/>
      <c r="K24" s="66"/>
      <c r="L24" s="66"/>
      <c r="M24" s="66"/>
      <c r="N24" s="66"/>
      <c r="O24" s="66"/>
      <c r="P24" s="66"/>
      <c r="Q24" s="66"/>
      <c r="R24" s="66"/>
      <c r="S24" s="66"/>
      <c r="T24" s="66"/>
    </row>
    <row r="25" spans="1:21" x14ac:dyDescent="0.25">
      <c r="A25" s="66" t="s">
        <v>377</v>
      </c>
      <c r="B25" s="66" t="s">
        <v>240</v>
      </c>
      <c r="C25" s="66" t="s">
        <v>204</v>
      </c>
      <c r="D25" s="66" t="s">
        <v>205</v>
      </c>
      <c r="E25" s="66" t="s">
        <v>143</v>
      </c>
      <c r="F25" s="66" t="s">
        <v>144</v>
      </c>
      <c r="G25" s="66" t="s">
        <v>145</v>
      </c>
      <c r="H25" s="66" t="s">
        <v>146</v>
      </c>
      <c r="I25" s="66" t="s">
        <v>147</v>
      </c>
      <c r="J25" s="66" t="s">
        <v>148</v>
      </c>
      <c r="K25" s="66" t="s">
        <v>149</v>
      </c>
      <c r="L25" s="66" t="s">
        <v>150</v>
      </c>
      <c r="M25" s="66" t="s">
        <v>151</v>
      </c>
      <c r="N25" s="66" t="s">
        <v>152</v>
      </c>
      <c r="O25" s="66" t="s">
        <v>153</v>
      </c>
      <c r="P25" s="66" t="s">
        <v>154</v>
      </c>
      <c r="Q25" s="66" t="s">
        <v>155</v>
      </c>
      <c r="R25" s="66" t="s">
        <v>156</v>
      </c>
      <c r="S25" s="66" t="s">
        <v>157</v>
      </c>
      <c r="T25" s="66" t="s">
        <v>158</v>
      </c>
      <c r="U25" s="66" t="s">
        <v>244</v>
      </c>
    </row>
    <row r="26" spans="1:21" ht="17.25" x14ac:dyDescent="0.25">
      <c r="A26" s="66" t="s">
        <v>392</v>
      </c>
      <c r="B26" s="84"/>
      <c r="C26" s="84">
        <v>8.8770000000000007</v>
      </c>
      <c r="D26" s="84">
        <v>10.113</v>
      </c>
      <c r="E26" s="84">
        <v>15.066000000000001</v>
      </c>
      <c r="F26" s="84">
        <v>14.226000000000001</v>
      </c>
      <c r="G26" s="84">
        <v>14.957000000000001</v>
      </c>
      <c r="H26" s="84">
        <v>16.347000000000001</v>
      </c>
      <c r="I26" s="84">
        <v>14.93</v>
      </c>
      <c r="J26" s="84">
        <v>23.306999999999999</v>
      </c>
      <c r="K26" s="84">
        <v>7.0339999999999998</v>
      </c>
      <c r="L26" s="84">
        <v>13.202</v>
      </c>
      <c r="M26" s="84">
        <v>19</v>
      </c>
      <c r="N26" s="84">
        <v>23</v>
      </c>
      <c r="O26" s="84">
        <v>18.3</v>
      </c>
      <c r="P26" s="84">
        <v>31</v>
      </c>
      <c r="Q26" s="84">
        <v>32.299999999999997</v>
      </c>
      <c r="R26" s="84">
        <v>35.265000000000001</v>
      </c>
      <c r="S26" s="84">
        <v>34.6</v>
      </c>
      <c r="T26" s="169">
        <v>27.234999999999999</v>
      </c>
      <c r="U26" s="66"/>
    </row>
    <row r="27" spans="1:21" ht="17.25" x14ac:dyDescent="0.25">
      <c r="A27" s="66" t="s">
        <v>393</v>
      </c>
      <c r="B27" s="84"/>
      <c r="C27" s="84">
        <v>5</v>
      </c>
      <c r="D27" s="84">
        <v>5</v>
      </c>
      <c r="E27" s="84">
        <v>5</v>
      </c>
      <c r="F27" s="84">
        <v>5</v>
      </c>
      <c r="G27" s="84">
        <v>10</v>
      </c>
      <c r="H27" s="84">
        <v>10</v>
      </c>
      <c r="I27" s="84">
        <v>10</v>
      </c>
      <c r="J27" s="84">
        <v>10</v>
      </c>
      <c r="K27" s="84">
        <v>0</v>
      </c>
      <c r="L27" s="84">
        <v>5</v>
      </c>
      <c r="M27" s="84">
        <v>10</v>
      </c>
      <c r="N27" s="84">
        <v>5.2</v>
      </c>
      <c r="O27" s="84">
        <v>21.5</v>
      </c>
      <c r="P27" s="84">
        <v>29</v>
      </c>
      <c r="Q27" s="84">
        <v>12.5</v>
      </c>
      <c r="R27" s="84">
        <v>4.5999999999999996</v>
      </c>
      <c r="S27" s="84">
        <v>6.3</v>
      </c>
      <c r="T27" s="169">
        <v>183.3</v>
      </c>
      <c r="U27" s="66"/>
    </row>
    <row r="28" spans="1:21" ht="17.25" x14ac:dyDescent="0.25">
      <c r="A28" s="66" t="s">
        <v>394</v>
      </c>
      <c r="B28" s="84"/>
      <c r="C28" s="84"/>
      <c r="D28" s="84"/>
      <c r="E28" s="84"/>
      <c r="F28" s="84">
        <v>15.2</v>
      </c>
      <c r="G28" s="84">
        <v>15.7</v>
      </c>
      <c r="H28" s="84">
        <v>16.100000000000001</v>
      </c>
      <c r="I28" s="84">
        <v>15</v>
      </c>
      <c r="J28" s="84">
        <v>14.6</v>
      </c>
      <c r="K28" s="84">
        <v>15.4</v>
      </c>
      <c r="L28" s="84">
        <v>0.38200000000000001</v>
      </c>
      <c r="M28" s="84">
        <v>0.45400000000000001</v>
      </c>
      <c r="N28" s="84">
        <v>0.48199999999999998</v>
      </c>
      <c r="O28" s="84">
        <v>0.5</v>
      </c>
      <c r="P28" s="84">
        <v>0.5</v>
      </c>
      <c r="Q28" s="84">
        <v>0.5</v>
      </c>
      <c r="R28" s="84">
        <v>0.45100000000000001</v>
      </c>
      <c r="S28" s="84">
        <v>0.45100000000000001</v>
      </c>
      <c r="T28" s="169">
        <v>0.45100000000000001</v>
      </c>
      <c r="U28" s="66"/>
    </row>
    <row r="29" spans="1:21" x14ac:dyDescent="0.25">
      <c r="A29" s="66" t="s">
        <v>395</v>
      </c>
      <c r="B29" s="84"/>
      <c r="C29" s="84">
        <v>25.7</v>
      </c>
      <c r="D29" s="84">
        <v>26.7</v>
      </c>
      <c r="E29" s="84">
        <v>26.8</v>
      </c>
      <c r="F29" s="84">
        <v>17.399999999999999</v>
      </c>
      <c r="G29" s="84">
        <v>19</v>
      </c>
      <c r="H29" s="84">
        <v>20</v>
      </c>
      <c r="I29" s="84">
        <v>18.5</v>
      </c>
      <c r="J29" s="84">
        <v>15.7</v>
      </c>
      <c r="K29" s="84">
        <v>17.100000000000001</v>
      </c>
      <c r="L29" s="84">
        <v>17</v>
      </c>
      <c r="M29" s="84">
        <v>13.250999999999999</v>
      </c>
      <c r="N29" s="84">
        <v>17.582000000000001</v>
      </c>
      <c r="O29" s="84">
        <v>13.1</v>
      </c>
      <c r="P29" s="84">
        <v>13.1</v>
      </c>
      <c r="Q29" s="84">
        <v>12.6</v>
      </c>
      <c r="R29" s="84">
        <v>10.5</v>
      </c>
      <c r="S29" s="84">
        <v>10</v>
      </c>
      <c r="T29" s="169">
        <v>10</v>
      </c>
      <c r="U29" s="66"/>
    </row>
    <row r="30" spans="1:21" s="22" customFormat="1" ht="12" x14ac:dyDescent="0.25">
      <c r="A30" s="22" t="s">
        <v>396</v>
      </c>
    </row>
    <row r="31" spans="1:21" s="22" customFormat="1" ht="12" x14ac:dyDescent="0.25">
      <c r="A31" s="22" t="s">
        <v>397</v>
      </c>
    </row>
    <row r="32" spans="1:21" s="22" customFormat="1" ht="12" x14ac:dyDescent="0.25">
      <c r="A32" s="22" t="s">
        <v>398</v>
      </c>
      <c r="D32" s="166"/>
      <c r="E32" s="166"/>
      <c r="F32" s="166"/>
    </row>
    <row r="33" spans="1:21" s="22" customFormat="1" ht="12" x14ac:dyDescent="0.25">
      <c r="A33" s="22" t="s">
        <v>271</v>
      </c>
      <c r="D33" s="166"/>
      <c r="E33" s="166"/>
      <c r="F33" s="166"/>
    </row>
    <row r="34" spans="1:21" s="22" customFormat="1" ht="12" x14ac:dyDescent="0.25">
      <c r="A34" s="22" t="s">
        <v>399</v>
      </c>
      <c r="D34" s="166"/>
      <c r="E34" s="166"/>
      <c r="F34" s="166"/>
    </row>
    <row r="35" spans="1:21" x14ac:dyDescent="0.25">
      <c r="A35" s="66"/>
      <c r="B35" s="66"/>
      <c r="C35" s="66"/>
      <c r="D35" s="66"/>
      <c r="E35" s="66"/>
      <c r="F35" s="66"/>
      <c r="G35" s="66"/>
      <c r="H35" s="66"/>
      <c r="I35" s="66"/>
      <c r="J35" s="66"/>
      <c r="K35" s="66"/>
      <c r="L35" s="66"/>
      <c r="M35" s="66"/>
      <c r="N35" s="66"/>
      <c r="O35" s="66"/>
      <c r="P35" s="66"/>
      <c r="Q35" s="66"/>
      <c r="R35" s="66"/>
      <c r="S35" s="66"/>
      <c r="T35" s="66"/>
    </row>
    <row r="36" spans="1:21" s="13" customFormat="1" ht="5.0999999999999996" customHeight="1" x14ac:dyDescent="0.25">
      <c r="A36" s="105"/>
      <c r="B36" s="105"/>
      <c r="C36" s="105"/>
      <c r="D36" s="105"/>
      <c r="E36" s="105"/>
      <c r="F36" s="105"/>
      <c r="G36" s="105"/>
      <c r="H36" s="105"/>
      <c r="I36" s="105"/>
      <c r="J36" s="105"/>
      <c r="K36" s="105"/>
      <c r="L36" s="105"/>
      <c r="M36" s="105"/>
      <c r="N36" s="105"/>
      <c r="O36" s="105"/>
      <c r="P36" s="105"/>
      <c r="Q36" s="105"/>
      <c r="R36" s="105"/>
      <c r="S36" s="105"/>
      <c r="T36" s="105"/>
    </row>
    <row r="37" spans="1:21" x14ac:dyDescent="0.25">
      <c r="A37" s="66"/>
      <c r="B37" s="66"/>
      <c r="C37" s="66"/>
      <c r="D37" s="66"/>
      <c r="E37" s="66"/>
      <c r="F37" s="66"/>
      <c r="G37" s="66"/>
      <c r="H37" s="66"/>
      <c r="I37" s="66"/>
      <c r="J37" s="66"/>
      <c r="K37" s="66"/>
      <c r="L37" s="66"/>
      <c r="M37" s="66"/>
      <c r="N37" s="66"/>
      <c r="O37" s="66"/>
      <c r="P37" s="66"/>
      <c r="Q37" s="66"/>
      <c r="R37" s="66"/>
      <c r="S37" s="66"/>
      <c r="T37" s="66"/>
    </row>
    <row r="38" spans="1:21" s="20" customFormat="1" ht="18.75" x14ac:dyDescent="0.3">
      <c r="A38" s="62" t="s">
        <v>66</v>
      </c>
      <c r="B38" s="62"/>
      <c r="C38" s="62"/>
      <c r="D38" s="58"/>
      <c r="E38" s="58"/>
      <c r="F38" s="58"/>
      <c r="G38" s="62"/>
      <c r="H38" s="62"/>
      <c r="I38" s="62"/>
      <c r="J38" s="62"/>
      <c r="K38" s="62"/>
      <c r="L38" s="62"/>
      <c r="M38" s="62"/>
      <c r="N38" s="62"/>
      <c r="O38" s="62"/>
      <c r="P38" s="62"/>
      <c r="Q38" s="62"/>
      <c r="R38" s="62"/>
      <c r="S38" s="62"/>
      <c r="T38" s="62"/>
    </row>
    <row r="39" spans="1:21" x14ac:dyDescent="0.25">
      <c r="A39" s="66" t="s">
        <v>400</v>
      </c>
      <c r="B39" s="66"/>
      <c r="C39" s="66"/>
      <c r="D39" s="66"/>
      <c r="E39" s="66"/>
      <c r="F39" s="66"/>
      <c r="G39" s="66"/>
      <c r="H39" s="66"/>
      <c r="I39" s="66"/>
      <c r="J39" s="66"/>
      <c r="K39" s="66"/>
      <c r="L39" s="66"/>
      <c r="M39" s="66"/>
      <c r="N39" s="66"/>
      <c r="O39" s="66"/>
      <c r="P39" s="66"/>
      <c r="Q39" s="66"/>
      <c r="R39" s="66"/>
      <c r="S39" s="66"/>
      <c r="T39" s="66"/>
    </row>
    <row r="40" spans="1:21" ht="17.25" x14ac:dyDescent="0.25">
      <c r="A40" s="66" t="s">
        <v>377</v>
      </c>
      <c r="B40" s="66" t="s">
        <v>240</v>
      </c>
      <c r="C40" s="66" t="s">
        <v>204</v>
      </c>
      <c r="D40" s="66" t="s">
        <v>205</v>
      </c>
      <c r="E40" s="66" t="s">
        <v>143</v>
      </c>
      <c r="F40" s="66" t="s">
        <v>144</v>
      </c>
      <c r="G40" s="66" t="s">
        <v>145</v>
      </c>
      <c r="H40" s="66" t="s">
        <v>146</v>
      </c>
      <c r="I40" s="66" t="s">
        <v>147</v>
      </c>
      <c r="J40" s="66" t="s">
        <v>148</v>
      </c>
      <c r="K40" s="66" t="s">
        <v>149</v>
      </c>
      <c r="L40" s="66" t="s">
        <v>150</v>
      </c>
      <c r="M40" s="66" t="s">
        <v>151</v>
      </c>
      <c r="N40" s="66" t="s">
        <v>152</v>
      </c>
      <c r="O40" s="66" t="s">
        <v>153</v>
      </c>
      <c r="P40" s="66" t="s">
        <v>154</v>
      </c>
      <c r="Q40" s="66" t="s">
        <v>155</v>
      </c>
      <c r="R40" s="66" t="s">
        <v>401</v>
      </c>
      <c r="S40" s="66" t="s">
        <v>157</v>
      </c>
      <c r="T40" s="66" t="s">
        <v>158</v>
      </c>
      <c r="U40" s="66" t="s">
        <v>244</v>
      </c>
    </row>
    <row r="41" spans="1:21" x14ac:dyDescent="0.25">
      <c r="A41" s="66" t="s">
        <v>402</v>
      </c>
      <c r="B41" s="84"/>
      <c r="C41" s="84">
        <v>45.7</v>
      </c>
      <c r="D41" s="111">
        <v>46.1</v>
      </c>
      <c r="E41" s="111">
        <v>46.1</v>
      </c>
      <c r="F41" s="111">
        <v>50.7</v>
      </c>
      <c r="G41" s="84">
        <v>52.6</v>
      </c>
      <c r="H41" s="84">
        <v>57.1</v>
      </c>
      <c r="I41" s="84">
        <v>61.8</v>
      </c>
      <c r="J41" s="84">
        <v>62.3</v>
      </c>
      <c r="K41" s="84">
        <v>69.099999999999994</v>
      </c>
      <c r="L41" s="84">
        <v>72.400000000000006</v>
      </c>
      <c r="M41" s="84">
        <v>79.8</v>
      </c>
      <c r="N41" s="84">
        <v>92.236000000000004</v>
      </c>
      <c r="O41" s="84">
        <v>86.5</v>
      </c>
      <c r="P41" s="84">
        <v>91.5</v>
      </c>
      <c r="Q41" s="84">
        <v>98.2</v>
      </c>
      <c r="R41" s="84">
        <v>105.4</v>
      </c>
      <c r="S41" s="84">
        <v>101.8</v>
      </c>
      <c r="T41" s="169" t="s">
        <v>223</v>
      </c>
      <c r="U41" s="66"/>
    </row>
    <row r="42" spans="1:21" x14ac:dyDescent="0.25">
      <c r="A42" s="66" t="s">
        <v>403</v>
      </c>
      <c r="B42" s="84"/>
      <c r="C42" s="84">
        <v>51.3</v>
      </c>
      <c r="D42" s="84">
        <v>46.8</v>
      </c>
      <c r="E42" s="84">
        <v>46.7</v>
      </c>
      <c r="F42" s="84">
        <v>46</v>
      </c>
      <c r="G42" s="84">
        <v>49.3</v>
      </c>
      <c r="H42" s="84">
        <v>54.7</v>
      </c>
      <c r="I42" s="84">
        <v>56</v>
      </c>
      <c r="J42" s="84">
        <v>59.7</v>
      </c>
      <c r="K42" s="84">
        <v>69.599999999999994</v>
      </c>
      <c r="L42" s="84">
        <v>65.5</v>
      </c>
      <c r="M42" s="84">
        <v>76.400000000000006</v>
      </c>
      <c r="N42" s="84">
        <v>85</v>
      </c>
      <c r="O42" s="84">
        <v>88.5</v>
      </c>
      <c r="P42" s="84">
        <v>85.9</v>
      </c>
      <c r="Q42" s="84">
        <v>95.1</v>
      </c>
      <c r="R42" s="84">
        <v>101.2</v>
      </c>
      <c r="S42" s="84">
        <v>101.6</v>
      </c>
      <c r="T42" s="169" t="s">
        <v>223</v>
      </c>
      <c r="U42" s="66"/>
    </row>
    <row r="43" spans="1:21" x14ac:dyDescent="0.25">
      <c r="A43" s="66" t="s">
        <v>404</v>
      </c>
      <c r="B43" s="84"/>
      <c r="C43" s="84">
        <v>10.9</v>
      </c>
      <c r="D43" s="84">
        <v>10.1</v>
      </c>
      <c r="E43" s="84">
        <v>11.9</v>
      </c>
      <c r="F43" s="84">
        <v>12</v>
      </c>
      <c r="G43" s="84">
        <v>13.4</v>
      </c>
      <c r="H43" s="84">
        <v>16.3</v>
      </c>
      <c r="I43" s="84">
        <v>15.7</v>
      </c>
      <c r="J43" s="84">
        <v>16.7</v>
      </c>
      <c r="K43" s="84">
        <v>20</v>
      </c>
      <c r="L43" s="84">
        <v>17.2</v>
      </c>
      <c r="M43" s="84">
        <v>22.7</v>
      </c>
      <c r="N43" s="84">
        <v>25.472000000000001</v>
      </c>
      <c r="O43" s="84">
        <v>26.8</v>
      </c>
      <c r="P43" s="84">
        <v>22.9</v>
      </c>
      <c r="Q43" s="84">
        <v>27.1</v>
      </c>
      <c r="R43" s="84">
        <v>30.4</v>
      </c>
      <c r="S43" s="84">
        <v>31.5</v>
      </c>
      <c r="T43" s="169" t="s">
        <v>223</v>
      </c>
      <c r="U43" s="66"/>
    </row>
    <row r="44" spans="1:21" x14ac:dyDescent="0.25">
      <c r="A44" s="22" t="s">
        <v>405</v>
      </c>
      <c r="B44" s="84"/>
      <c r="C44" s="84"/>
      <c r="D44" s="84"/>
      <c r="E44" s="84"/>
      <c r="F44" s="84"/>
      <c r="G44" s="84"/>
      <c r="H44" s="84"/>
      <c r="I44" s="84"/>
      <c r="J44" s="84"/>
      <c r="K44" s="84"/>
      <c r="L44" s="84"/>
      <c r="M44" s="84"/>
      <c r="N44" s="84"/>
      <c r="O44" s="84"/>
      <c r="P44" s="84"/>
      <c r="Q44" s="84"/>
      <c r="R44" s="84"/>
      <c r="S44" s="84"/>
      <c r="T44" s="169"/>
      <c r="U44" s="66"/>
    </row>
    <row r="45" spans="1:21" x14ac:dyDescent="0.25">
      <c r="A45" s="22" t="s">
        <v>271</v>
      </c>
      <c r="B45" s="84"/>
      <c r="C45" s="84"/>
      <c r="D45" s="84"/>
      <c r="E45" s="84"/>
      <c r="F45" s="84"/>
      <c r="G45" s="84"/>
      <c r="H45" s="84"/>
      <c r="I45" s="84"/>
      <c r="J45" s="84"/>
      <c r="K45" s="84"/>
      <c r="L45" s="84"/>
      <c r="M45" s="84"/>
      <c r="N45" s="84"/>
      <c r="O45" s="84"/>
      <c r="P45" s="84"/>
      <c r="Q45" s="84"/>
      <c r="R45" s="84"/>
      <c r="S45" s="84"/>
      <c r="T45" s="169"/>
      <c r="U45" s="66"/>
    </row>
    <row r="46" spans="1:21" s="22" customFormat="1" ht="12" x14ac:dyDescent="0.25">
      <c r="A46" s="22" t="s">
        <v>406</v>
      </c>
    </row>
    <row r="47" spans="1:21" x14ac:dyDescent="0.25">
      <c r="A47" s="66"/>
      <c r="B47" s="66"/>
      <c r="C47" s="66"/>
      <c r="D47" s="66"/>
      <c r="E47" s="66"/>
      <c r="F47" s="66"/>
      <c r="G47" s="66"/>
      <c r="H47" s="66"/>
      <c r="I47" s="66"/>
      <c r="J47" s="66"/>
      <c r="K47" s="66"/>
      <c r="L47" s="66"/>
      <c r="M47" s="66"/>
      <c r="N47" s="66"/>
      <c r="O47" s="66"/>
      <c r="P47" s="66"/>
      <c r="Q47" s="66"/>
      <c r="R47" s="66"/>
      <c r="S47" s="66"/>
      <c r="T47" s="66"/>
    </row>
    <row r="48" spans="1:21" s="13" customFormat="1" ht="5.0999999999999996" customHeight="1" x14ac:dyDescent="0.25">
      <c r="A48" s="105"/>
      <c r="B48" s="105"/>
      <c r="C48" s="105"/>
      <c r="D48" s="105"/>
      <c r="E48" s="105"/>
      <c r="F48" s="105"/>
      <c r="G48" s="105"/>
      <c r="H48" s="105"/>
      <c r="I48" s="105"/>
      <c r="J48" s="105"/>
      <c r="K48" s="105"/>
      <c r="L48" s="105"/>
      <c r="M48" s="105"/>
      <c r="N48" s="105"/>
      <c r="O48" s="105"/>
      <c r="P48" s="105"/>
      <c r="Q48" s="105"/>
      <c r="R48" s="105"/>
      <c r="S48" s="105"/>
      <c r="T48" s="105"/>
    </row>
    <row r="49" spans="1:20" x14ac:dyDescent="0.25">
      <c r="A49" s="66"/>
      <c r="B49" s="66"/>
      <c r="C49" s="66"/>
      <c r="D49" s="66"/>
      <c r="E49" s="66"/>
      <c r="F49" s="66"/>
      <c r="G49" s="66"/>
      <c r="H49" s="66"/>
      <c r="I49" s="66"/>
      <c r="J49" s="66"/>
      <c r="K49" s="66"/>
      <c r="L49" s="66"/>
      <c r="M49" s="66"/>
      <c r="N49" s="66"/>
      <c r="O49" s="66"/>
      <c r="P49" s="66"/>
      <c r="Q49" s="66"/>
      <c r="R49" s="66"/>
      <c r="S49" s="66"/>
      <c r="T49" s="66"/>
    </row>
    <row r="50" spans="1:20" s="20" customFormat="1" ht="18.75" x14ac:dyDescent="0.3">
      <c r="A50" s="62" t="s">
        <v>407</v>
      </c>
      <c r="B50" s="62"/>
      <c r="C50" s="62"/>
      <c r="D50" s="62"/>
      <c r="E50" s="62"/>
      <c r="F50" s="62"/>
      <c r="G50" s="62"/>
      <c r="H50" s="62"/>
      <c r="I50" s="62"/>
      <c r="J50" s="62"/>
      <c r="K50" s="62"/>
      <c r="L50" s="62"/>
      <c r="M50" s="62"/>
      <c r="N50" s="62"/>
      <c r="O50" s="62"/>
      <c r="P50" s="62"/>
      <c r="Q50" s="62"/>
      <c r="R50" s="62"/>
      <c r="S50" s="62"/>
      <c r="T50" s="62"/>
    </row>
    <row r="51" spans="1:20" x14ac:dyDescent="0.25">
      <c r="A51" s="66" t="s">
        <v>408</v>
      </c>
      <c r="B51" s="66"/>
      <c r="C51" s="66"/>
      <c r="D51" s="66"/>
      <c r="E51" s="66"/>
      <c r="F51" s="66"/>
      <c r="G51" s="66"/>
      <c r="H51" s="66"/>
      <c r="I51" s="66"/>
      <c r="J51" s="66"/>
      <c r="K51" s="66"/>
      <c r="L51" s="66"/>
      <c r="M51" s="66"/>
      <c r="N51" s="66"/>
      <c r="O51" s="66"/>
      <c r="P51" s="66"/>
      <c r="Q51" s="66"/>
      <c r="R51" s="66"/>
      <c r="S51" s="66"/>
      <c r="T51" s="66"/>
    </row>
    <row r="52" spans="1:20" x14ac:dyDescent="0.25">
      <c r="A52" s="66" t="s">
        <v>409</v>
      </c>
      <c r="B52" s="66" t="s">
        <v>410</v>
      </c>
      <c r="C52" s="66" t="s">
        <v>411</v>
      </c>
      <c r="D52" s="66" t="s">
        <v>412</v>
      </c>
      <c r="E52" s="66"/>
      <c r="F52" s="66"/>
      <c r="G52" s="66"/>
      <c r="H52" s="66"/>
      <c r="I52" s="66"/>
      <c r="J52" s="66"/>
      <c r="K52" s="66"/>
      <c r="L52" s="66"/>
      <c r="M52" s="66"/>
      <c r="N52" s="66"/>
      <c r="O52" s="66"/>
      <c r="P52" s="66"/>
      <c r="Q52" s="66"/>
      <c r="R52" s="66"/>
      <c r="S52" s="66"/>
      <c r="T52" s="66"/>
    </row>
    <row r="53" spans="1:20" x14ac:dyDescent="0.25">
      <c r="A53" s="66" t="s">
        <v>413</v>
      </c>
      <c r="B53" s="169">
        <v>1.6</v>
      </c>
      <c r="C53" s="169">
        <v>3.9</v>
      </c>
      <c r="D53" s="169">
        <v>3.7</v>
      </c>
      <c r="E53" s="66"/>
      <c r="F53" s="66"/>
      <c r="G53" s="66"/>
      <c r="H53" s="66"/>
      <c r="I53" s="66"/>
      <c r="J53" s="66"/>
      <c r="K53" s="66"/>
      <c r="L53" s="66"/>
      <c r="M53" s="66"/>
      <c r="N53" s="66"/>
      <c r="O53" s="66"/>
      <c r="P53" s="66"/>
      <c r="Q53" s="66"/>
      <c r="R53" s="66"/>
      <c r="S53" s="66"/>
      <c r="T53" s="66"/>
    </row>
    <row r="54" spans="1:20" s="22" customFormat="1" ht="12" x14ac:dyDescent="0.25">
      <c r="A54" s="22" t="s">
        <v>414</v>
      </c>
    </row>
  </sheetData>
  <mergeCells count="1">
    <mergeCell ref="A4:G4"/>
  </mergeCells>
  <phoneticPr fontId="18" type="noConversion"/>
  <hyperlinks>
    <hyperlink ref="A1" location="'Contents'!B7" display="⇐ Return to contents" xr:uid="{61CE03AA-1ED1-4C55-B12D-C61BF2CA6301}"/>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00000000-0003-0000-0600-000001000000}">
          <x14:colorSeries rgb="FF376092"/>
          <x14:colorNegative rgb="FFD00000"/>
          <x14:colorAxis rgb="FF000000"/>
          <x14:colorMarkers rgb="FFD00000"/>
          <x14:colorFirst rgb="FFD00000"/>
          <x14:colorLast rgb="FFD00000"/>
          <x14:colorHigh rgb="FFD00000"/>
          <x14:colorLow rgb="FFD00000"/>
          <x14:sparklines>
            <x14:sparkline>
              <xm:f>'Public Sector Funding'!C26:T26</xm:f>
              <xm:sqref>U26</xm:sqref>
            </x14:sparkline>
            <x14:sparkline>
              <xm:f>'Public Sector Funding'!C27:T27</xm:f>
              <xm:sqref>U27</xm:sqref>
            </x14:sparkline>
            <x14:sparkline>
              <xm:f>'Public Sector Funding'!C28:T28</xm:f>
              <xm:sqref>U28</xm:sqref>
            </x14:sparkline>
            <x14:sparkline>
              <xm:f>'Public Sector Funding'!C29:T29</xm:f>
              <xm:sqref>U29</xm:sqref>
            </x14:sparkline>
          </x14:sparklines>
        </x14:sparklineGroup>
        <x14:sparklineGroup displayEmptyCellsAs="gap" xr2:uid="{00000000-0003-0000-0600-000002000000}">
          <x14:colorSeries rgb="FF376092"/>
          <x14:colorNegative rgb="FFD00000"/>
          <x14:colorAxis rgb="FF000000"/>
          <x14:colorMarkers rgb="FFD00000"/>
          <x14:colorFirst rgb="FFD00000"/>
          <x14:colorLast rgb="FFD00000"/>
          <x14:colorHigh rgb="FFD00000"/>
          <x14:colorLow rgb="FFD00000"/>
          <x14:sparklines>
            <x14:sparkline>
              <xm:f>'Public Sector Funding'!B9:T9</xm:f>
              <xm:sqref>U9</xm:sqref>
            </x14:sparkline>
            <x14:sparkline>
              <xm:f>'Public Sector Funding'!B10:T10</xm:f>
              <xm:sqref>U10</xm:sqref>
            </x14:sparkline>
            <x14:sparkline>
              <xm:f>'Public Sector Funding'!B11:T11</xm:f>
              <xm:sqref>U11</xm:sqref>
            </x14:sparkline>
            <x14:sparkline>
              <xm:f>'Public Sector Funding'!B12:T12</xm:f>
              <xm:sqref>U12</xm:sqref>
            </x14:sparkline>
          </x14:sparklines>
        </x14:sparklineGroup>
        <x14:sparklineGroup displayEmptyCellsAs="gap" xr2:uid="{00000000-0003-0000-0600-000000000000}">
          <x14:colorSeries rgb="FF376092"/>
          <x14:colorNegative rgb="FFD00000"/>
          <x14:colorAxis rgb="FF000000"/>
          <x14:colorMarkers rgb="FFD00000"/>
          <x14:colorFirst rgb="FFD00000"/>
          <x14:colorLast rgb="FFD00000"/>
          <x14:colorHigh rgb="FFD00000"/>
          <x14:colorLow rgb="FFD00000"/>
          <x14:sparklines>
            <x14:sparkline>
              <xm:f>'Public Sector Funding'!C41:S41</xm:f>
              <xm:sqref>U41</xm:sqref>
            </x14:sparkline>
            <x14:sparkline>
              <xm:f>'Public Sector Funding'!C42:S42</xm:f>
              <xm:sqref>U42</xm:sqref>
            </x14:sparkline>
            <x14:sparkline>
              <xm:f>'Public Sector Funding'!C43:S43</xm:f>
              <xm:sqref>U43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42"/>
  <sheetViews>
    <sheetView showGridLines="0" zoomScaleNormal="100" workbookViewId="0">
      <selection activeCell="B1" sqref="B1"/>
    </sheetView>
  </sheetViews>
  <sheetFormatPr defaultRowHeight="15" x14ac:dyDescent="0.25"/>
  <cols>
    <col min="1" max="1" width="52.140625" customWidth="1"/>
    <col min="2" max="2" width="40.7109375" customWidth="1"/>
    <col min="3" max="20" width="11.7109375" customWidth="1"/>
    <col min="21" max="21" width="13.140625" customWidth="1"/>
    <col min="22" max="23" width="11.7109375" customWidth="1"/>
    <col min="24" max="24" width="20" customWidth="1"/>
    <col min="31" max="31" width="14.140625" customWidth="1"/>
  </cols>
  <sheetData>
    <row r="1" spans="1:26" x14ac:dyDescent="0.25">
      <c r="A1" s="82" t="s">
        <v>21</v>
      </c>
      <c r="B1" s="66"/>
      <c r="C1" s="66"/>
      <c r="D1" s="66"/>
      <c r="E1" s="66"/>
      <c r="F1" s="66"/>
      <c r="G1" s="66"/>
      <c r="H1" s="66"/>
      <c r="I1" s="66"/>
      <c r="J1" s="66"/>
      <c r="K1" s="66"/>
      <c r="L1" s="66"/>
      <c r="M1" s="66"/>
      <c r="N1" s="66"/>
      <c r="O1" s="66"/>
      <c r="P1" s="66"/>
      <c r="Q1" s="66"/>
      <c r="R1" s="66"/>
      <c r="S1" s="66"/>
      <c r="T1" s="66"/>
      <c r="U1" s="66"/>
      <c r="V1" s="66"/>
      <c r="W1" s="66"/>
      <c r="X1" s="66"/>
      <c r="Y1" s="66"/>
    </row>
    <row r="2" spans="1:26" x14ac:dyDescent="0.25">
      <c r="A2" s="66"/>
      <c r="B2" s="66"/>
      <c r="C2" s="66"/>
      <c r="D2" s="66"/>
      <c r="E2" s="66"/>
      <c r="F2" s="66"/>
      <c r="G2" s="66"/>
      <c r="H2" s="66"/>
      <c r="I2" s="66"/>
      <c r="J2" s="66"/>
      <c r="K2" s="66"/>
      <c r="L2" s="66"/>
      <c r="M2" s="66"/>
      <c r="N2" s="66"/>
      <c r="O2" s="66"/>
      <c r="P2" s="66"/>
      <c r="Q2" s="66"/>
      <c r="R2" s="66"/>
      <c r="S2" s="66"/>
      <c r="T2" s="66"/>
      <c r="U2" s="66"/>
      <c r="V2" s="66"/>
      <c r="W2" s="66"/>
      <c r="X2" s="66"/>
      <c r="Y2" s="66"/>
    </row>
    <row r="3" spans="1:26" s="21" customFormat="1" ht="31.5" x14ac:dyDescent="0.5">
      <c r="A3" s="51" t="s">
        <v>415</v>
      </c>
      <c r="B3" s="51"/>
      <c r="C3" s="51"/>
      <c r="D3" s="51"/>
      <c r="E3" s="51"/>
      <c r="F3" s="51"/>
      <c r="G3" s="51"/>
      <c r="H3" s="51"/>
      <c r="I3" s="51"/>
      <c r="J3" s="51"/>
      <c r="K3" s="51"/>
      <c r="L3" s="51"/>
      <c r="M3" s="51"/>
      <c r="N3" s="51"/>
      <c r="O3" s="51"/>
      <c r="P3" s="51"/>
      <c r="Q3" s="51"/>
      <c r="R3" s="51"/>
      <c r="S3" s="51"/>
      <c r="T3" s="51"/>
      <c r="U3" s="51"/>
      <c r="V3" s="51"/>
      <c r="W3" s="51"/>
      <c r="X3" s="51"/>
      <c r="Y3" s="51"/>
    </row>
    <row r="4" spans="1:26" ht="51.6" customHeight="1" x14ac:dyDescent="0.25">
      <c r="A4" s="414" t="s">
        <v>416</v>
      </c>
      <c r="B4" s="414"/>
      <c r="C4" s="414"/>
      <c r="D4" s="414"/>
      <c r="E4" s="414"/>
      <c r="F4" s="414"/>
      <c r="G4" s="66"/>
      <c r="H4" s="66"/>
      <c r="I4" s="66"/>
      <c r="J4" s="66"/>
      <c r="K4" s="66"/>
      <c r="L4" s="66"/>
      <c r="M4" s="66"/>
      <c r="N4" s="66"/>
      <c r="O4" s="66"/>
      <c r="P4" s="66"/>
      <c r="Q4" s="66"/>
      <c r="R4" s="66"/>
      <c r="S4" s="66"/>
      <c r="T4" s="66"/>
      <c r="U4" s="66"/>
      <c r="V4" s="66"/>
      <c r="W4" s="66"/>
      <c r="X4" s="66"/>
      <c r="Y4" s="66"/>
    </row>
    <row r="5" spans="1:26" x14ac:dyDescent="0.25">
      <c r="A5" s="66"/>
      <c r="B5" s="66"/>
      <c r="C5" s="66"/>
      <c r="D5" s="66"/>
      <c r="E5" s="66"/>
      <c r="F5" s="66"/>
      <c r="G5" s="66"/>
      <c r="H5" s="66"/>
      <c r="I5" s="66"/>
      <c r="J5" s="66"/>
      <c r="K5" s="66"/>
      <c r="L5" s="66"/>
      <c r="M5" s="66"/>
      <c r="N5" s="66"/>
      <c r="O5" s="66"/>
      <c r="P5" s="66"/>
      <c r="Q5" s="66"/>
      <c r="R5" s="66"/>
      <c r="S5" s="66"/>
      <c r="T5" s="66"/>
      <c r="U5" s="66"/>
      <c r="V5" s="66"/>
      <c r="W5" s="66"/>
      <c r="X5" s="66"/>
      <c r="Y5" s="66"/>
    </row>
    <row r="6" spans="1:26" s="20" customFormat="1" ht="18.75" x14ac:dyDescent="0.3">
      <c r="A6" s="62" t="s">
        <v>69</v>
      </c>
      <c r="B6" s="62"/>
      <c r="C6" s="62"/>
      <c r="D6" s="62"/>
      <c r="E6" s="62"/>
      <c r="F6" s="62"/>
      <c r="G6" s="62"/>
      <c r="H6" s="62"/>
      <c r="I6" s="62"/>
      <c r="J6" s="62"/>
      <c r="K6" s="62"/>
      <c r="L6" s="62"/>
      <c r="M6" s="62"/>
      <c r="N6" s="62"/>
      <c r="O6" s="62"/>
      <c r="P6" s="62"/>
      <c r="Q6" s="62"/>
      <c r="R6" s="62"/>
      <c r="S6" s="62"/>
      <c r="T6" s="62"/>
      <c r="U6" s="62"/>
      <c r="V6" s="62"/>
      <c r="W6" s="62"/>
      <c r="X6" s="62"/>
      <c r="Y6" s="62"/>
    </row>
    <row r="7" spans="1:26" x14ac:dyDescent="0.25">
      <c r="A7" s="66" t="s">
        <v>417</v>
      </c>
      <c r="B7" s="66"/>
      <c r="C7" s="66"/>
      <c r="D7" s="66"/>
      <c r="E7" s="66"/>
      <c r="F7" s="66"/>
      <c r="G7" s="66"/>
      <c r="H7" s="66"/>
      <c r="I7" s="66"/>
      <c r="J7" s="66"/>
      <c r="K7" s="66"/>
      <c r="L7" s="66"/>
      <c r="M7" s="66"/>
      <c r="N7" s="66"/>
      <c r="O7" s="66"/>
      <c r="P7" s="66"/>
      <c r="Q7" s="66"/>
      <c r="R7" s="66"/>
      <c r="S7" s="66"/>
      <c r="T7" s="66"/>
      <c r="U7" s="66"/>
      <c r="V7" s="66"/>
      <c r="W7" s="66"/>
      <c r="X7" s="66"/>
      <c r="Y7" s="66"/>
    </row>
    <row r="8" spans="1:26" x14ac:dyDescent="0.25">
      <c r="A8" s="66" t="s">
        <v>418</v>
      </c>
      <c r="B8" s="66" t="s">
        <v>240</v>
      </c>
      <c r="C8" s="66" t="s">
        <v>201</v>
      </c>
      <c r="D8" s="66" t="s">
        <v>202</v>
      </c>
      <c r="E8" s="66" t="s">
        <v>203</v>
      </c>
      <c r="F8" s="66" t="s">
        <v>204</v>
      </c>
      <c r="G8" s="66" t="s">
        <v>205</v>
      </c>
      <c r="H8" s="66" t="s">
        <v>143</v>
      </c>
      <c r="I8" s="66" t="s">
        <v>144</v>
      </c>
      <c r="J8" s="66" t="s">
        <v>145</v>
      </c>
      <c r="K8" s="66" t="s">
        <v>146</v>
      </c>
      <c r="L8" s="66" t="s">
        <v>147</v>
      </c>
      <c r="M8" s="66" t="s">
        <v>148</v>
      </c>
      <c r="N8" s="66" t="s">
        <v>149</v>
      </c>
      <c r="O8" s="66" t="s">
        <v>150</v>
      </c>
      <c r="P8" s="66" t="s">
        <v>151</v>
      </c>
      <c r="Q8" s="66" t="s">
        <v>152</v>
      </c>
      <c r="R8" s="66" t="s">
        <v>153</v>
      </c>
      <c r="S8" s="66" t="s">
        <v>154</v>
      </c>
      <c r="T8" s="66" t="s">
        <v>155</v>
      </c>
      <c r="U8" s="66" t="s">
        <v>156</v>
      </c>
      <c r="V8" s="66" t="s">
        <v>157</v>
      </c>
      <c r="W8" s="66" t="s">
        <v>158</v>
      </c>
      <c r="X8" s="66" t="s">
        <v>244</v>
      </c>
      <c r="Y8" s="66"/>
      <c r="Z8" s="66"/>
    </row>
    <row r="9" spans="1:26" x14ac:dyDescent="0.25">
      <c r="A9" s="66" t="s">
        <v>419</v>
      </c>
      <c r="B9" s="66"/>
      <c r="C9" s="85" t="s">
        <v>163</v>
      </c>
      <c r="D9" s="85" t="s">
        <v>163</v>
      </c>
      <c r="E9" s="85" t="s">
        <v>163</v>
      </c>
      <c r="F9" s="84">
        <v>295</v>
      </c>
      <c r="G9" s="84">
        <v>315</v>
      </c>
      <c r="H9" s="84">
        <v>337.2</v>
      </c>
      <c r="I9" s="84">
        <v>357.2</v>
      </c>
      <c r="J9" s="84">
        <v>388.5</v>
      </c>
      <c r="K9" s="84">
        <v>423.1</v>
      </c>
      <c r="L9" s="84">
        <v>406.1</v>
      </c>
      <c r="M9" s="84">
        <v>412.9</v>
      </c>
      <c r="N9" s="84">
        <v>435.9</v>
      </c>
      <c r="O9" s="84">
        <v>456.9</v>
      </c>
      <c r="P9" s="84">
        <v>460.2</v>
      </c>
      <c r="Q9" s="84">
        <v>494.108</v>
      </c>
      <c r="R9" s="84">
        <v>522.1</v>
      </c>
      <c r="S9" s="84">
        <v>591.70000000000005</v>
      </c>
      <c r="T9" s="84">
        <v>594.9</v>
      </c>
      <c r="U9" s="84">
        <v>634.29999999999995</v>
      </c>
      <c r="V9" s="84">
        <v>680.952</v>
      </c>
      <c r="W9" s="169">
        <v>507.661</v>
      </c>
      <c r="X9" s="278"/>
      <c r="Y9" s="66"/>
      <c r="Z9" s="66"/>
    </row>
    <row r="10" spans="1:26" x14ac:dyDescent="0.25">
      <c r="A10" s="66" t="s">
        <v>420</v>
      </c>
      <c r="B10" s="66"/>
      <c r="C10" s="85" t="s">
        <v>163</v>
      </c>
      <c r="D10" s="85" t="s">
        <v>163</v>
      </c>
      <c r="E10" s="85" t="s">
        <v>163</v>
      </c>
      <c r="F10" s="84">
        <v>281</v>
      </c>
      <c r="G10" s="84">
        <v>293</v>
      </c>
      <c r="H10" s="84">
        <v>305.3</v>
      </c>
      <c r="I10" s="84">
        <v>312.8</v>
      </c>
      <c r="J10" s="84">
        <v>351.4</v>
      </c>
      <c r="K10" s="84">
        <v>396.9</v>
      </c>
      <c r="L10" s="84">
        <v>406.1</v>
      </c>
      <c r="M10" s="84">
        <v>429.5</v>
      </c>
      <c r="N10" s="84">
        <v>450</v>
      </c>
      <c r="O10" s="84">
        <v>441</v>
      </c>
      <c r="P10" s="84">
        <v>467.93700000000001</v>
      </c>
      <c r="Q10" s="84">
        <v>499.90199999999999</v>
      </c>
      <c r="R10" s="84">
        <v>540.6</v>
      </c>
      <c r="S10" s="84">
        <v>567.4</v>
      </c>
      <c r="T10" s="84">
        <v>605.5</v>
      </c>
      <c r="U10" s="84">
        <v>653.1</v>
      </c>
      <c r="V10" s="84">
        <v>699.35500000000002</v>
      </c>
      <c r="W10" s="169">
        <v>514.54300000000001</v>
      </c>
      <c r="X10" s="278"/>
      <c r="Y10" s="66"/>
      <c r="Z10" s="66"/>
    </row>
    <row r="11" spans="1:26" x14ac:dyDescent="0.25">
      <c r="A11" s="66"/>
      <c r="B11" s="66" t="s">
        <v>421</v>
      </c>
      <c r="C11" s="85" t="s">
        <v>163</v>
      </c>
      <c r="D11" s="85" t="s">
        <v>163</v>
      </c>
      <c r="E11" s="85" t="s">
        <v>163</v>
      </c>
      <c r="F11" s="84">
        <v>91.5</v>
      </c>
      <c r="G11" s="84">
        <v>134.5</v>
      </c>
      <c r="H11" s="84">
        <v>140.69999999999999</v>
      </c>
      <c r="I11" s="84">
        <v>143.69999999999999</v>
      </c>
      <c r="J11" s="84">
        <v>156.69999999999999</v>
      </c>
      <c r="K11" s="84">
        <v>166.9</v>
      </c>
      <c r="L11" s="84">
        <v>209.3</v>
      </c>
      <c r="M11" s="84">
        <v>223.5</v>
      </c>
      <c r="N11" s="84">
        <v>230.9</v>
      </c>
      <c r="O11" s="84">
        <v>228.3</v>
      </c>
      <c r="P11" s="84">
        <v>242.5</v>
      </c>
      <c r="Q11" s="84">
        <v>258.69400000000002</v>
      </c>
      <c r="R11" s="84">
        <v>275.60000000000002</v>
      </c>
      <c r="S11" s="84">
        <v>255.6</v>
      </c>
      <c r="T11" s="84">
        <v>278.2</v>
      </c>
      <c r="U11" s="84">
        <v>296.39999999999998</v>
      </c>
      <c r="V11" s="84">
        <v>308.14999999999998</v>
      </c>
      <c r="W11" s="169">
        <v>263.84399999999999</v>
      </c>
      <c r="X11" s="278"/>
      <c r="Y11" s="66"/>
      <c r="Z11" s="174">
        <f>W11/W10</f>
        <v>0.51277347082751101</v>
      </c>
    </row>
    <row r="12" spans="1:26" x14ac:dyDescent="0.25">
      <c r="A12" s="66"/>
      <c r="B12" s="66" t="s">
        <v>422</v>
      </c>
      <c r="C12" s="85" t="s">
        <v>163</v>
      </c>
      <c r="D12" s="85" t="s">
        <v>163</v>
      </c>
      <c r="E12" s="85" t="s">
        <v>163</v>
      </c>
      <c r="F12" s="84">
        <v>31.9</v>
      </c>
      <c r="G12" s="84">
        <v>38.5</v>
      </c>
      <c r="H12" s="84">
        <v>42.8</v>
      </c>
      <c r="I12" s="84">
        <v>24.1</v>
      </c>
      <c r="J12" s="84">
        <v>50</v>
      </c>
      <c r="K12" s="84">
        <v>59.9</v>
      </c>
      <c r="L12" s="84">
        <v>68.099999999999994</v>
      </c>
      <c r="M12" s="84">
        <v>61.5</v>
      </c>
      <c r="N12" s="84">
        <v>67.7</v>
      </c>
      <c r="O12" s="84">
        <v>51.8</v>
      </c>
      <c r="P12" s="84">
        <v>62.6</v>
      </c>
      <c r="Q12" s="84">
        <v>71.914000000000001</v>
      </c>
      <c r="R12" s="84">
        <v>75.2</v>
      </c>
      <c r="S12" s="84">
        <v>139.30000000000001</v>
      </c>
      <c r="T12" s="84">
        <v>138.4</v>
      </c>
      <c r="U12" s="84">
        <v>148.4</v>
      </c>
      <c r="V12" s="84">
        <v>168.77799999999999</v>
      </c>
      <c r="W12" s="169">
        <v>83.811000000000007</v>
      </c>
      <c r="X12" s="278"/>
      <c r="Y12" s="66"/>
      <c r="Z12" s="174">
        <f>W12/W10</f>
        <v>0.16288434591472434</v>
      </c>
    </row>
    <row r="13" spans="1:26" x14ac:dyDescent="0.25">
      <c r="A13" s="66" t="s">
        <v>423</v>
      </c>
      <c r="B13" s="66"/>
      <c r="C13" s="66"/>
      <c r="D13" s="66"/>
      <c r="E13" s="66"/>
      <c r="F13" s="66"/>
      <c r="G13" s="66"/>
      <c r="H13" s="66"/>
      <c r="I13" s="66"/>
      <c r="J13" s="66"/>
      <c r="K13" s="66"/>
      <c r="L13" s="66"/>
      <c r="M13" s="66"/>
      <c r="N13" s="66"/>
      <c r="O13" s="66"/>
      <c r="P13" s="66"/>
      <c r="Q13" s="66"/>
      <c r="R13" s="66"/>
      <c r="S13" s="66"/>
      <c r="T13" s="66"/>
      <c r="U13" s="66"/>
      <c r="V13" s="66"/>
      <c r="W13" s="66"/>
      <c r="X13" s="66"/>
      <c r="Y13" s="66"/>
    </row>
    <row r="14" spans="1:26"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row>
    <row r="15" spans="1:26" s="23" customFormat="1" ht="3.75" customHeight="1" x14ac:dyDescent="0.25">
      <c r="A15" s="89"/>
      <c r="B15" s="89"/>
      <c r="C15" s="89"/>
      <c r="D15" s="89"/>
      <c r="E15" s="89"/>
      <c r="F15" s="89"/>
      <c r="G15" s="89"/>
      <c r="H15" s="89"/>
      <c r="I15" s="89"/>
      <c r="J15" s="89"/>
      <c r="K15" s="89"/>
      <c r="L15" s="89"/>
      <c r="M15" s="89"/>
      <c r="N15" s="89"/>
      <c r="O15" s="89"/>
      <c r="P15" s="89"/>
      <c r="Q15" s="89"/>
      <c r="R15" s="89"/>
      <c r="S15" s="89"/>
      <c r="T15" s="89"/>
      <c r="U15" s="89"/>
      <c r="V15" s="89"/>
      <c r="W15" s="89"/>
      <c r="X15" s="89"/>
      <c r="Y15" s="89"/>
    </row>
    <row r="16" spans="1:26"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row>
    <row r="17" spans="1:25" s="20" customFormat="1" ht="18.75" x14ac:dyDescent="0.3">
      <c r="A17" s="62" t="s">
        <v>424</v>
      </c>
      <c r="B17" s="62"/>
      <c r="C17" s="62"/>
      <c r="D17" s="62"/>
      <c r="E17" s="62"/>
      <c r="F17" s="62"/>
      <c r="G17" s="62"/>
      <c r="H17" s="62"/>
      <c r="I17" s="62"/>
      <c r="J17" s="62"/>
      <c r="K17" s="62"/>
      <c r="L17" s="62"/>
      <c r="M17" s="62"/>
      <c r="N17" s="62"/>
      <c r="O17" s="62"/>
      <c r="P17" s="62"/>
      <c r="Q17" s="62"/>
      <c r="R17" s="62"/>
      <c r="S17" s="62"/>
      <c r="T17" s="62"/>
      <c r="U17" s="62"/>
      <c r="V17" s="62"/>
      <c r="W17" s="62"/>
      <c r="X17" s="62"/>
      <c r="Y17" s="62"/>
    </row>
    <row r="18" spans="1:25" x14ac:dyDescent="0.25">
      <c r="A18" s="66" t="s">
        <v>425</v>
      </c>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25" s="1" customFormat="1" ht="45" x14ac:dyDescent="0.25">
      <c r="A19" s="78" t="s">
        <v>193</v>
      </c>
      <c r="B19" s="78" t="s">
        <v>194</v>
      </c>
      <c r="C19" s="78" t="s">
        <v>426</v>
      </c>
      <c r="D19" s="78" t="s">
        <v>427</v>
      </c>
      <c r="E19" s="78" t="s">
        <v>428</v>
      </c>
      <c r="F19" s="78" t="s">
        <v>429</v>
      </c>
      <c r="G19" s="78" t="s">
        <v>430</v>
      </c>
      <c r="H19" s="78" t="s">
        <v>431</v>
      </c>
      <c r="I19" s="78" t="s">
        <v>171</v>
      </c>
      <c r="J19" s="78" t="s">
        <v>172</v>
      </c>
      <c r="K19" s="78" t="s">
        <v>173</v>
      </c>
      <c r="L19" s="78" t="s">
        <v>174</v>
      </c>
      <c r="M19" s="78" t="s">
        <v>175</v>
      </c>
      <c r="N19" s="78" t="s">
        <v>176</v>
      </c>
      <c r="O19" s="78" t="s">
        <v>177</v>
      </c>
      <c r="P19" s="78" t="s">
        <v>178</v>
      </c>
      <c r="Q19" s="78" t="s">
        <v>179</v>
      </c>
      <c r="R19" s="78" t="s">
        <v>180</v>
      </c>
      <c r="S19" s="78" t="s">
        <v>432</v>
      </c>
      <c r="T19" s="78" t="s">
        <v>433</v>
      </c>
      <c r="U19" s="78" t="s">
        <v>434</v>
      </c>
      <c r="V19" s="78"/>
      <c r="W19" s="66"/>
      <c r="X19" s="78"/>
      <c r="Y19" s="78"/>
    </row>
    <row r="20" spans="1:25" x14ac:dyDescent="0.25">
      <c r="A20" s="66" t="s">
        <v>435</v>
      </c>
      <c r="B20" s="66"/>
      <c r="C20" s="79">
        <v>514771</v>
      </c>
      <c r="D20" s="79">
        <v>604919</v>
      </c>
      <c r="E20" s="79">
        <v>520000</v>
      </c>
      <c r="F20" s="79">
        <v>530394</v>
      </c>
      <c r="G20" s="79">
        <v>615380</v>
      </c>
      <c r="H20" s="79">
        <v>561215</v>
      </c>
      <c r="I20" s="79">
        <v>394000</v>
      </c>
      <c r="J20" s="79">
        <v>363450</v>
      </c>
      <c r="K20" s="79">
        <v>482371</v>
      </c>
      <c r="L20" s="79">
        <v>487756</v>
      </c>
      <c r="M20" s="79">
        <v>423940</v>
      </c>
      <c r="N20" s="79">
        <v>569700</v>
      </c>
      <c r="O20" s="79">
        <v>781000</v>
      </c>
      <c r="P20" s="79" t="s">
        <v>436</v>
      </c>
      <c r="Q20" s="79" t="s">
        <v>436</v>
      </c>
      <c r="R20" s="79" t="s">
        <v>436</v>
      </c>
      <c r="S20" s="338"/>
      <c r="T20" s="338"/>
      <c r="U20" s="339"/>
      <c r="V20" s="66"/>
      <c r="W20" s="66"/>
      <c r="X20" s="66"/>
      <c r="Y20" s="66"/>
    </row>
    <row r="21" spans="1:25" x14ac:dyDescent="0.25">
      <c r="A21" s="66" t="s">
        <v>432</v>
      </c>
      <c r="B21" s="66"/>
      <c r="C21" s="66"/>
      <c r="D21" s="66"/>
      <c r="E21" s="66"/>
      <c r="F21" s="66"/>
      <c r="G21" s="66"/>
      <c r="H21" s="66"/>
      <c r="I21" s="66"/>
      <c r="J21" s="66"/>
      <c r="K21" s="66"/>
      <c r="L21" s="66"/>
      <c r="M21" s="66"/>
      <c r="N21" s="66"/>
      <c r="O21" s="66"/>
      <c r="P21" s="66"/>
      <c r="Q21" s="66"/>
      <c r="R21" s="66"/>
      <c r="S21" s="339"/>
      <c r="T21" s="339"/>
      <c r="U21" s="339"/>
      <c r="V21" s="66"/>
      <c r="W21" s="66"/>
      <c r="X21" s="66"/>
      <c r="Y21" s="66"/>
    </row>
    <row r="22" spans="1:25" x14ac:dyDescent="0.25">
      <c r="A22" s="66"/>
      <c r="B22" s="66" t="s">
        <v>437</v>
      </c>
      <c r="C22" s="79" t="s">
        <v>163</v>
      </c>
      <c r="D22" s="79" t="s">
        <v>163</v>
      </c>
      <c r="E22" s="79" t="s">
        <v>163</v>
      </c>
      <c r="F22" s="79" t="s">
        <v>163</v>
      </c>
      <c r="G22" s="79" t="s">
        <v>163</v>
      </c>
      <c r="H22" s="79" t="s">
        <v>163</v>
      </c>
      <c r="I22" s="79" t="s">
        <v>163</v>
      </c>
      <c r="J22" s="79" t="s">
        <v>163</v>
      </c>
      <c r="K22" s="79" t="s">
        <v>163</v>
      </c>
      <c r="L22" s="79" t="s">
        <v>163</v>
      </c>
      <c r="M22" s="79" t="s">
        <v>163</v>
      </c>
      <c r="N22" s="79" t="s">
        <v>163</v>
      </c>
      <c r="O22" s="79" t="s">
        <v>163</v>
      </c>
      <c r="P22" s="79" t="s">
        <v>163</v>
      </c>
      <c r="Q22" s="79" t="s">
        <v>163</v>
      </c>
      <c r="R22" s="79" t="s">
        <v>163</v>
      </c>
      <c r="S22" s="338">
        <v>6067596</v>
      </c>
      <c r="T22" s="340">
        <v>1947</v>
      </c>
      <c r="U22" s="338">
        <v>22382230</v>
      </c>
      <c r="V22" s="66"/>
      <c r="W22" s="66"/>
      <c r="X22" s="66"/>
      <c r="Y22" s="66"/>
    </row>
    <row r="23" spans="1:25" x14ac:dyDescent="0.25">
      <c r="A23" s="66"/>
      <c r="B23" s="66" t="s">
        <v>225</v>
      </c>
      <c r="C23" s="79" t="s">
        <v>163</v>
      </c>
      <c r="D23" s="79" t="s">
        <v>163</v>
      </c>
      <c r="E23" s="79" t="s">
        <v>163</v>
      </c>
      <c r="F23" s="79" t="s">
        <v>163</v>
      </c>
      <c r="G23" s="79" t="s">
        <v>163</v>
      </c>
      <c r="H23" s="79" t="s">
        <v>163</v>
      </c>
      <c r="I23" s="79" t="s">
        <v>163</v>
      </c>
      <c r="J23" s="79" t="s">
        <v>163</v>
      </c>
      <c r="K23" s="79" t="s">
        <v>163</v>
      </c>
      <c r="L23" s="79" t="s">
        <v>163</v>
      </c>
      <c r="M23" s="79" t="s">
        <v>163</v>
      </c>
      <c r="N23" s="79" t="s">
        <v>163</v>
      </c>
      <c r="O23" s="79" t="s">
        <v>163</v>
      </c>
      <c r="P23" s="79" t="s">
        <v>163</v>
      </c>
      <c r="Q23" s="79" t="s">
        <v>163</v>
      </c>
      <c r="R23" s="79" t="s">
        <v>163</v>
      </c>
      <c r="S23" s="338">
        <v>1251550</v>
      </c>
      <c r="T23" s="340">
        <v>24</v>
      </c>
      <c r="U23" s="338" t="s">
        <v>163</v>
      </c>
      <c r="V23" s="66"/>
      <c r="W23" s="66"/>
      <c r="X23" s="66"/>
      <c r="Y23" s="66"/>
    </row>
    <row r="24" spans="1:25" x14ac:dyDescent="0.25">
      <c r="A24" s="66"/>
      <c r="B24" s="66" t="s">
        <v>121</v>
      </c>
      <c r="C24" s="79" t="s">
        <v>163</v>
      </c>
      <c r="D24" s="79" t="s">
        <v>163</v>
      </c>
      <c r="E24" s="79" t="s">
        <v>163</v>
      </c>
      <c r="F24" s="79" t="s">
        <v>163</v>
      </c>
      <c r="G24" s="79" t="s">
        <v>163</v>
      </c>
      <c r="H24" s="79" t="s">
        <v>163</v>
      </c>
      <c r="I24" s="79" t="s">
        <v>163</v>
      </c>
      <c r="J24" s="79" t="s">
        <v>163</v>
      </c>
      <c r="K24" s="79" t="s">
        <v>163</v>
      </c>
      <c r="L24" s="79" t="s">
        <v>163</v>
      </c>
      <c r="M24" s="79" t="s">
        <v>163</v>
      </c>
      <c r="N24" s="79" t="s">
        <v>163</v>
      </c>
      <c r="O24" s="79" t="s">
        <v>163</v>
      </c>
      <c r="P24" s="79" t="s">
        <v>163</v>
      </c>
      <c r="Q24" s="79" t="s">
        <v>163</v>
      </c>
      <c r="R24" s="79" t="s">
        <v>163</v>
      </c>
      <c r="S24" s="338">
        <v>7319146</v>
      </c>
      <c r="T24" s="340">
        <v>1971</v>
      </c>
      <c r="U24" s="338" t="s">
        <v>163</v>
      </c>
      <c r="V24" s="66"/>
      <c r="W24" s="66"/>
      <c r="X24" s="66"/>
      <c r="Y24" s="66"/>
    </row>
    <row r="25" spans="1:25" s="22" customFormat="1" ht="12" x14ac:dyDescent="0.25">
      <c r="A25" s="22" t="s">
        <v>438</v>
      </c>
    </row>
    <row r="26" spans="1:25" s="22" customFormat="1" ht="12" x14ac:dyDescent="0.25">
      <c r="A26" s="22" t="s">
        <v>439</v>
      </c>
    </row>
    <row r="27" spans="1:25" s="22" customFormat="1" ht="12" x14ac:dyDescent="0.25">
      <c r="A27" s="22" t="s">
        <v>440</v>
      </c>
    </row>
    <row r="28" spans="1:25"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row>
    <row r="29" spans="1:25" s="23" customFormat="1" ht="3.75" customHeigh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row>
    <row r="31" spans="1:25" s="20" customFormat="1" ht="18.75" x14ac:dyDescent="0.3">
      <c r="A31" s="62" t="s">
        <v>441</v>
      </c>
      <c r="B31" s="62"/>
      <c r="C31" s="62"/>
      <c r="D31" s="62"/>
      <c r="E31" s="62"/>
      <c r="F31" s="62"/>
      <c r="G31" s="62"/>
      <c r="H31" s="62"/>
      <c r="I31" s="62"/>
      <c r="J31" s="62"/>
      <c r="K31" s="62"/>
      <c r="L31" s="62"/>
      <c r="M31" s="62"/>
      <c r="N31" s="62"/>
      <c r="O31" s="62"/>
      <c r="P31" s="62"/>
      <c r="Q31" s="62"/>
      <c r="R31" s="62"/>
      <c r="S31" s="62"/>
      <c r="T31" s="62"/>
      <c r="U31" s="62"/>
      <c r="V31" s="62"/>
      <c r="W31" s="62"/>
      <c r="X31" s="62"/>
      <c r="Y31" s="62"/>
    </row>
    <row r="32" spans="1:25" x14ac:dyDescent="0.25">
      <c r="A32" s="66" t="s">
        <v>442</v>
      </c>
      <c r="B32" s="66"/>
      <c r="C32" s="66"/>
      <c r="D32" s="66"/>
      <c r="E32" s="66"/>
      <c r="F32" s="66"/>
      <c r="G32" s="66"/>
      <c r="H32" s="66"/>
      <c r="I32" s="66"/>
      <c r="J32" s="66"/>
      <c r="K32" s="66"/>
      <c r="L32" s="66"/>
      <c r="M32" s="66"/>
      <c r="N32" s="66"/>
      <c r="O32" s="66"/>
      <c r="P32" s="66"/>
      <c r="Q32" s="66"/>
      <c r="R32" s="66"/>
      <c r="S32" s="66"/>
      <c r="T32" s="66"/>
      <c r="U32" s="66"/>
      <c r="V32" s="66"/>
      <c r="W32" s="66"/>
      <c r="X32" s="66"/>
      <c r="Y32" s="66"/>
    </row>
    <row r="33" spans="1:26" ht="17.25" x14ac:dyDescent="0.25">
      <c r="A33" s="66" t="s">
        <v>443</v>
      </c>
      <c r="B33" s="66" t="s">
        <v>444</v>
      </c>
      <c r="C33" s="66" t="s">
        <v>445</v>
      </c>
      <c r="D33" s="66" t="s">
        <v>178</v>
      </c>
      <c r="E33" s="66" t="s">
        <v>179</v>
      </c>
      <c r="F33" s="66" t="s">
        <v>180</v>
      </c>
      <c r="G33" s="66" t="s">
        <v>181</v>
      </c>
      <c r="H33" s="66" t="s">
        <v>182</v>
      </c>
      <c r="I33" s="66" t="s">
        <v>183</v>
      </c>
      <c r="J33" s="66" t="s">
        <v>184</v>
      </c>
      <c r="K33" s="66" t="s">
        <v>185</v>
      </c>
      <c r="L33" s="66" t="s">
        <v>244</v>
      </c>
      <c r="M33" s="66"/>
      <c r="N33" s="66"/>
      <c r="O33" s="66"/>
      <c r="P33" s="66"/>
      <c r="Q33" s="66"/>
      <c r="R33" s="66"/>
      <c r="S33" s="66"/>
      <c r="T33" s="66"/>
      <c r="U33" s="66"/>
      <c r="V33" s="66"/>
      <c r="W33" s="66"/>
      <c r="X33" s="66"/>
      <c r="Y33" s="66"/>
      <c r="Z33" s="66"/>
    </row>
    <row r="34" spans="1:26" x14ac:dyDescent="0.25">
      <c r="A34" s="66" t="s">
        <v>446</v>
      </c>
      <c r="B34" s="66"/>
      <c r="C34" s="84">
        <v>2.1</v>
      </c>
      <c r="D34" s="111">
        <v>1.7</v>
      </c>
      <c r="E34" s="111">
        <v>1.4</v>
      </c>
      <c r="F34" s="111">
        <v>3.9</v>
      </c>
      <c r="G34" s="84">
        <v>1.7</v>
      </c>
      <c r="H34" s="84">
        <v>2.4</v>
      </c>
      <c r="I34" s="84">
        <v>2.4</v>
      </c>
      <c r="J34" s="84">
        <v>2.2975310000000002</v>
      </c>
      <c r="K34" s="169">
        <v>1.967238</v>
      </c>
      <c r="L34" s="66"/>
      <c r="M34" s="66"/>
      <c r="N34" s="66"/>
      <c r="O34" s="66"/>
      <c r="P34" s="66"/>
      <c r="Q34" s="66"/>
      <c r="R34" s="66"/>
      <c r="S34" s="66"/>
      <c r="T34" s="66"/>
      <c r="U34" s="66"/>
      <c r="V34" s="66"/>
      <c r="W34" s="66"/>
      <c r="X34" s="66"/>
      <c r="Y34" s="66"/>
      <c r="Z34" s="66"/>
    </row>
    <row r="35" spans="1:26" x14ac:dyDescent="0.25">
      <c r="A35" s="66" t="s">
        <v>420</v>
      </c>
      <c r="B35" s="66"/>
      <c r="C35" s="84">
        <v>1.5</v>
      </c>
      <c r="D35" s="111">
        <v>1.9</v>
      </c>
      <c r="E35" s="111">
        <v>1.7</v>
      </c>
      <c r="F35" s="111">
        <v>2.1</v>
      </c>
      <c r="G35" s="84">
        <v>2.2999999999999998</v>
      </c>
      <c r="H35" s="84">
        <v>2.7</v>
      </c>
      <c r="I35" s="84">
        <v>2.4</v>
      </c>
      <c r="J35" s="84">
        <v>2.3303440000000002</v>
      </c>
      <c r="K35" s="169">
        <v>2.7730480000000002</v>
      </c>
      <c r="L35" s="66"/>
      <c r="M35" s="66"/>
      <c r="N35" s="66"/>
      <c r="O35" s="66"/>
      <c r="P35" s="66"/>
      <c r="Q35" s="66"/>
      <c r="R35" s="66"/>
      <c r="S35" s="66"/>
      <c r="T35" s="66"/>
      <c r="U35" s="66"/>
      <c r="V35" s="66"/>
      <c r="W35" s="66"/>
      <c r="X35" s="66"/>
      <c r="Y35" s="66"/>
      <c r="Z35" s="66"/>
    </row>
    <row r="36" spans="1:26" x14ac:dyDescent="0.25">
      <c r="A36" s="66"/>
      <c r="B36" s="66" t="s">
        <v>447</v>
      </c>
      <c r="C36" s="84">
        <v>1.2</v>
      </c>
      <c r="D36" s="111">
        <v>1.5</v>
      </c>
      <c r="E36" s="111">
        <v>1.3</v>
      </c>
      <c r="F36" s="111">
        <v>1.6</v>
      </c>
      <c r="G36" s="84">
        <v>1.7</v>
      </c>
      <c r="H36" s="84">
        <v>2</v>
      </c>
      <c r="I36" s="84">
        <v>1.5</v>
      </c>
      <c r="J36" s="84">
        <v>1.5107330000000001</v>
      </c>
      <c r="K36" s="84">
        <v>1.9791080000000001</v>
      </c>
      <c r="L36" s="66"/>
      <c r="M36" s="66"/>
      <c r="N36" s="66"/>
      <c r="O36" s="66"/>
      <c r="P36" s="66"/>
      <c r="Q36" s="66"/>
      <c r="R36" s="66"/>
      <c r="S36" s="66"/>
      <c r="T36" s="66"/>
      <c r="U36" s="66"/>
      <c r="V36" s="66"/>
      <c r="W36" s="66"/>
      <c r="X36" s="66"/>
      <c r="Y36" s="66"/>
      <c r="Z36" s="66"/>
    </row>
    <row r="37" spans="1:26" x14ac:dyDescent="0.25">
      <c r="A37" s="66"/>
      <c r="B37" s="66" t="s">
        <v>448</v>
      </c>
      <c r="C37" s="84">
        <v>0.1</v>
      </c>
      <c r="D37" s="111">
        <v>0.2</v>
      </c>
      <c r="E37" s="111">
        <v>0.2</v>
      </c>
      <c r="F37" s="111">
        <v>0.2</v>
      </c>
      <c r="G37" s="84">
        <v>0.3</v>
      </c>
      <c r="H37" s="84">
        <v>0.3</v>
      </c>
      <c r="I37" s="84">
        <v>0.3</v>
      </c>
      <c r="J37" s="84">
        <v>0.18648400000000001</v>
      </c>
      <c r="K37" s="84">
        <v>0.25354599999999999</v>
      </c>
      <c r="L37" s="66"/>
      <c r="M37" s="66"/>
      <c r="N37" s="66"/>
      <c r="O37" s="66"/>
      <c r="P37" s="66"/>
      <c r="Q37" s="66"/>
      <c r="R37" s="66"/>
      <c r="S37" s="66"/>
      <c r="T37" s="66"/>
      <c r="U37" s="66"/>
      <c r="V37" s="66"/>
      <c r="W37" s="66"/>
      <c r="X37" s="66"/>
      <c r="Y37" s="66"/>
      <c r="Z37" s="66"/>
    </row>
    <row r="38" spans="1:26" x14ac:dyDescent="0.25">
      <c r="A38" s="66" t="s">
        <v>449</v>
      </c>
      <c r="B38" s="66" t="s">
        <v>240</v>
      </c>
      <c r="C38" s="84" t="s">
        <v>177</v>
      </c>
      <c r="D38" s="111" t="s">
        <v>178</v>
      </c>
      <c r="E38" s="111" t="s">
        <v>179</v>
      </c>
      <c r="F38" s="111" t="s">
        <v>180</v>
      </c>
      <c r="G38" s="84" t="s">
        <v>181</v>
      </c>
      <c r="H38" s="84" t="s">
        <v>182</v>
      </c>
      <c r="I38" s="84" t="s">
        <v>183</v>
      </c>
      <c r="J38" s="84" t="s">
        <v>184</v>
      </c>
      <c r="K38" s="84" t="s">
        <v>185</v>
      </c>
      <c r="L38" s="66" t="s">
        <v>244</v>
      </c>
      <c r="M38" s="66"/>
      <c r="N38" s="66"/>
      <c r="O38" s="66"/>
      <c r="P38" s="66"/>
      <c r="Q38" s="66"/>
      <c r="R38" s="66"/>
      <c r="S38" s="66"/>
      <c r="T38" s="66"/>
      <c r="U38" s="66"/>
      <c r="V38" s="66"/>
      <c r="W38" s="66"/>
      <c r="X38" s="66"/>
      <c r="Y38" s="66"/>
      <c r="Z38" s="66"/>
    </row>
    <row r="39" spans="1:26" x14ac:dyDescent="0.25">
      <c r="A39" s="66" t="s">
        <v>450</v>
      </c>
      <c r="B39" s="66"/>
      <c r="C39" s="84" t="s">
        <v>163</v>
      </c>
      <c r="D39" s="111">
        <v>1.6</v>
      </c>
      <c r="E39" s="111">
        <v>1.6</v>
      </c>
      <c r="F39" s="111">
        <v>2.2000000000000002</v>
      </c>
      <c r="G39" s="84">
        <v>1.4</v>
      </c>
      <c r="H39" s="84">
        <v>1.7</v>
      </c>
      <c r="I39" s="84">
        <v>1.3</v>
      </c>
      <c r="J39" s="84">
        <v>1.2986709999999999</v>
      </c>
      <c r="K39" s="169">
        <v>1.3756710000000001</v>
      </c>
      <c r="L39" s="66"/>
      <c r="M39" s="66"/>
      <c r="N39" s="66"/>
      <c r="O39" s="66"/>
      <c r="P39" s="66"/>
      <c r="Q39" s="66"/>
      <c r="R39" s="66"/>
      <c r="S39" s="66"/>
      <c r="T39" s="66"/>
      <c r="U39" s="66"/>
      <c r="V39" s="66"/>
      <c r="W39" s="66"/>
      <c r="X39" s="66"/>
      <c r="Y39" s="66"/>
      <c r="Z39" s="66"/>
    </row>
    <row r="40" spans="1:26" x14ac:dyDescent="0.25">
      <c r="A40" s="66" t="s">
        <v>451</v>
      </c>
      <c r="B40" s="66"/>
      <c r="C40" s="84" t="s">
        <v>163</v>
      </c>
      <c r="D40" s="164">
        <v>139</v>
      </c>
      <c r="E40" s="164">
        <v>119</v>
      </c>
      <c r="F40" s="164">
        <v>177</v>
      </c>
      <c r="G40" s="29">
        <v>173</v>
      </c>
      <c r="H40" s="29">
        <v>230</v>
      </c>
      <c r="I40" s="29">
        <v>228</v>
      </c>
      <c r="J40" s="29">
        <v>188</v>
      </c>
      <c r="K40" s="278">
        <v>259</v>
      </c>
      <c r="L40" s="66"/>
      <c r="M40" s="66"/>
      <c r="N40" s="66"/>
      <c r="O40" s="66"/>
      <c r="P40" s="66"/>
      <c r="Q40" s="66"/>
      <c r="R40" s="66"/>
      <c r="S40" s="66"/>
      <c r="T40" s="66"/>
      <c r="U40" s="66"/>
      <c r="V40" s="66"/>
      <c r="W40" s="66"/>
      <c r="X40" s="66"/>
      <c r="Y40" s="66"/>
      <c r="Z40" s="66"/>
    </row>
    <row r="41" spans="1:26" s="22" customFormat="1" ht="12" x14ac:dyDescent="0.25">
      <c r="A41" s="22" t="s">
        <v>452</v>
      </c>
      <c r="D41" s="166"/>
      <c r="E41" s="166"/>
      <c r="F41" s="166"/>
      <c r="N41" s="220"/>
    </row>
    <row r="42" spans="1:26" s="22" customFormat="1" ht="12" x14ac:dyDescent="0.25">
      <c r="A42" s="22" t="s">
        <v>453</v>
      </c>
    </row>
  </sheetData>
  <mergeCells count="1">
    <mergeCell ref="A4:F4"/>
  </mergeCells>
  <phoneticPr fontId="18" type="noConversion"/>
  <hyperlinks>
    <hyperlink ref="A1" location="'Contents'!B7" display="⇐ Return to contents" xr:uid="{AD8EC1E6-E3DD-4471-BAD1-3B995487340D}"/>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00000000-0003-0000-0700-000005000000}">
          <x14:colorSeries rgb="FF376092"/>
          <x14:colorNegative rgb="FFD00000"/>
          <x14:colorAxis rgb="FF000000"/>
          <x14:colorMarkers rgb="FFD00000"/>
          <x14:colorFirst rgb="FFD00000"/>
          <x14:colorLast rgb="FFD00000"/>
          <x14:colorHigh rgb="FFD00000"/>
          <x14:colorLow rgb="FFD00000"/>
          <x14:sparklines>
            <x14:sparkline>
              <xm:f>'Funding Voluntary Sector'!F9:W9</xm:f>
              <xm:sqref>X9</xm:sqref>
            </x14:sparkline>
            <x14:sparkline>
              <xm:f>'Funding Voluntary Sector'!F10:W10</xm:f>
              <xm:sqref>X10</xm:sqref>
            </x14:sparkline>
            <x14:sparkline>
              <xm:f>'Funding Voluntary Sector'!F11:W11</xm:f>
              <xm:sqref>X11</xm:sqref>
            </x14:sparkline>
            <x14:sparkline>
              <xm:f>'Funding Voluntary Sector'!F12:W12</xm:f>
              <xm:sqref>X12</xm:sqref>
            </x14:sparkline>
          </x14:sparklines>
        </x14:sparklineGroup>
        <x14:sparklineGroup displayEmptyCellsAs="gap" xr2:uid="{00000000-0003-0000-0700-000004000000}">
          <x14:colorSeries rgb="FF376092"/>
          <x14:colorNegative rgb="FFD00000"/>
          <x14:colorAxis rgb="FF000000"/>
          <x14:colorMarkers rgb="FFD00000"/>
          <x14:colorFirst rgb="FFD00000"/>
          <x14:colorLast rgb="FFD00000"/>
          <x14:colorHigh rgb="FFD00000"/>
          <x14:colorLow rgb="FFD00000"/>
          <x14:sparklines>
            <x14:sparkline>
              <xm:f>'Funding Voluntary Sector'!C34:K34</xm:f>
              <xm:sqref>L34</xm:sqref>
            </x14:sparkline>
            <x14:sparkline>
              <xm:f>'Funding Voluntary Sector'!C35:K35</xm:f>
              <xm:sqref>L35</xm:sqref>
            </x14:sparkline>
            <x14:sparkline>
              <xm:f>'Funding Voluntary Sector'!C36:K36</xm:f>
              <xm:sqref>L36</xm:sqref>
            </x14:sparkline>
            <x14:sparkline>
              <xm:f>'Funding Voluntary Sector'!C37:K37</xm:f>
              <xm:sqref>L37</xm:sqref>
            </x14:sparkline>
          </x14:sparklines>
        </x14:sparklineGroup>
        <x14:sparklineGroup displayEmptyCellsAs="gap" xr2:uid="{00000000-0003-0000-0700-000003000000}">
          <x14:colorSeries rgb="FF376092"/>
          <x14:colorNegative rgb="FFD00000"/>
          <x14:colorAxis rgb="FF000000"/>
          <x14:colorMarkers rgb="FFD00000"/>
          <x14:colorFirst rgb="FFD00000"/>
          <x14:colorLast rgb="FFD00000"/>
          <x14:colorHigh rgb="FFD00000"/>
          <x14:colorLow rgb="FFD00000"/>
          <x14:sparklines>
            <x14:sparkline>
              <xm:f>'Funding Voluntary Sector'!D39:K39</xm:f>
              <xm:sqref>L39</xm:sqref>
            </x14:sparkline>
            <x14:sparkline>
              <xm:f>'Funding Voluntary Sector'!D40:K40</xm:f>
              <xm:sqref>L40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D H y M U u f T l T i o A A A A + A A A A B I A H A B D b 2 5 m a W c v U G F j a 2 F n Z S 5 4 b W w g o h g A K K A U A A A A A A A A A A A A A A A A A A A A A A A A A A A A h Y 8 x D o I w G E a v Q r r T l g p q y E 9 J d H C R x M T E u D a l Q i M U Q 4 t w N w e P 5 B U k U d T N 8 X t 5 w / s e t z u k Q 1 1 5 V 9 V a 3 Z g E B Z g i T x n Z 5 N o U C e r c y V + i l M N O y L M o l D f K x s a D z R N U O n e J C e n 7 H v c z 3 L Q F Y Z Q G 5 J h t 9 7 J U t U A f W f + X f W 2 s E 0 Y q x O H w i u E M L x i O o m i O w z A A M m H I t P k q b C z G F M g P h H V X u a 5 V X B l / s w I y T S D v F / w J U E s D B B Q A A g A I A A x 8 j 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M f I x S K I p H u A 4 A A A A R A A A A E w A c A E Z v c m 1 1 b G F z L 1 N l Y 3 R p b 2 4 x L m 0 g o h g A K K A U A A A A A A A A A A A A A A A A A A A A A A A A A A A A K 0 5 N L s n M z 1 M I h t C G 1 g B Q S w E C L Q A U A A I A C A A M f I x S 5 9 O V O K g A A A D 4 A A A A E g A A A A A A A A A A A A A A A A A A A A A A Q 2 9 u Z m l n L 1 B h Y 2 t h Z 2 U u e G 1 s U E s B A i 0 A F A A C A A g A D H y M U g / K 6 a u k A A A A 6 Q A A A B M A A A A A A A A A A A A A A A A A 9 A A A A F t D b 2 5 0 Z W 5 0 X 1 R 5 c G V z X S 5 4 b W x Q S w E C L Q A U A A I A C A A M f I x S 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O m k r U 2 L 1 C E K 7 J Y c l L u Y n O A A A A A A C A A A A A A A D Z g A A w A A A A B A A A A A T O v s X b X 5 j v T H 8 t / w W / U b 0 A A A A A A S A A A C g A A A A E A A A A B 2 X y I T i K z Z k p l M N P e + Q Y A t Q A A A A R 3 S V d / N j D b O H L B C L M m I S x f k y H C 8 E W + 2 i S w A m O i N q 7 V C U H m t N S q 3 k H D S D q d k H f A v J F + Y + q H b S 0 b / p n q I q I O M t 7 J m y F G S B w a 2 T X + g 0 X 8 N Y f c 0 U A A A A 8 / H 0 i Z 9 d M + o 3 H l z 8 q 0 f F C l a R x J U = < / 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CC5E92D2BFF6A4EB5BC40AD30D49B01" ma:contentTypeVersion="13" ma:contentTypeDescription="Create a new document." ma:contentTypeScope="" ma:versionID="244284f73e5e139cdc1e7205a05fa4c7">
  <xsd:schema xmlns:xsd="http://www.w3.org/2001/XMLSchema" xmlns:xs="http://www.w3.org/2001/XMLSchema" xmlns:p="http://schemas.microsoft.com/office/2006/metadata/properties" xmlns:ns3="0e7b28c4-9080-41a0-a612-f3b45401b9ed" xmlns:ns4="fbde76ea-74e1-4b9b-a20f-68846168d7fa" targetNamespace="http://schemas.microsoft.com/office/2006/metadata/properties" ma:root="true" ma:fieldsID="0483e3743820050291df3d8fae52b567" ns3:_="" ns4:_="">
    <xsd:import namespace="0e7b28c4-9080-41a0-a612-f3b45401b9ed"/>
    <xsd:import namespace="fbde76ea-74e1-4b9b-a20f-68846168d7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b28c4-9080-41a0-a612-f3b45401b9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de76ea-74e1-4b9b-a20f-68846168d7f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A3A488-86B8-496B-8037-B8EB7A70E895}">
  <ds:schemaRefs>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bde76ea-74e1-4b9b-a20f-68846168d7fa"/>
    <ds:schemaRef ds:uri="0e7b28c4-9080-41a0-a612-f3b45401b9ed"/>
  </ds:schemaRefs>
</ds:datastoreItem>
</file>

<file path=customXml/itemProps2.xml><?xml version="1.0" encoding="utf-8"?>
<ds:datastoreItem xmlns:ds="http://schemas.openxmlformats.org/officeDocument/2006/customXml" ds:itemID="{5936B35A-4DB6-40FF-9200-3D8DD70E58CC}">
  <ds:schemaRefs>
    <ds:schemaRef ds:uri="http://schemas.microsoft.com/DataMashup"/>
  </ds:schemaRefs>
</ds:datastoreItem>
</file>

<file path=customXml/itemProps3.xml><?xml version="1.0" encoding="utf-8"?>
<ds:datastoreItem xmlns:ds="http://schemas.openxmlformats.org/officeDocument/2006/customXml" ds:itemID="{FB1A2C5D-010B-476A-887B-DA5AE440F926}">
  <ds:schemaRefs>
    <ds:schemaRef ds:uri="http://schemas.microsoft.com/sharepoint/v3/contenttype/forms"/>
  </ds:schemaRefs>
</ds:datastoreItem>
</file>

<file path=customXml/itemProps4.xml><?xml version="1.0" encoding="utf-8"?>
<ds:datastoreItem xmlns:ds="http://schemas.openxmlformats.org/officeDocument/2006/customXml" ds:itemID="{8A50BDAB-40E4-464D-BBC4-26C361E7A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b28c4-9080-41a0-a612-f3b45401b9ed"/>
    <ds:schemaRef ds:uri="fbde76ea-74e1-4b9b-a20f-68846168d7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Contents</vt:lpstr>
      <vt:lpstr>Tables</vt:lpstr>
      <vt:lpstr>Summary</vt:lpstr>
      <vt:lpstr>HE Funding &amp; Resources</vt:lpstr>
      <vt:lpstr>HE Grant Spend (Regional)</vt:lpstr>
      <vt:lpstr>Funding &amp; Resources EH</vt:lpstr>
      <vt:lpstr>Funding &amp; Resources NLHF</vt:lpstr>
      <vt:lpstr>Public Sector Funding</vt:lpstr>
      <vt:lpstr>Funding Voluntary Sector</vt:lpstr>
      <vt:lpstr>Funding Private Sector</vt:lpstr>
      <vt:lpstr>Natural Environment Funding</vt:lpstr>
      <vt:lpstr>Capacity - Employment</vt:lpstr>
      <vt:lpstr>Capacity - Employment LAs</vt:lpstr>
      <vt:lpstr>Skills - apprent. and training</vt:lpstr>
      <vt:lpstr>Tables!Cover_Range</vt:lpstr>
      <vt:lpstr>Cover_Range</vt:lpstr>
      <vt:lpstr>Credit_Statement</vt:lpstr>
      <vt:lpstr>Tables!Document_Title</vt:lpstr>
      <vt:lpstr>Document_Title</vt:lpstr>
      <vt:lpstr>Tables!Series_Name</vt:lpstr>
      <vt:lpstr>Series_Name</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2020-06-25T17:46:48Z</dcterms:created>
  <dcterms:modified xsi:type="dcterms:W3CDTF">2022-01-10T15:58:52Z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b4b7aa79-9f8c-4fdc-8f21-4903e6b57b63</vt:lpwstr>
  </property>
  <property fmtid="{D5CDD505-2E9C-101B-9397-08002B2CF9AE}" pid="3" name="ContentTypeId">
    <vt:lpwstr>0x010100BCC5E92D2BFF6A4EB5BC40AD30D49B01</vt:lpwstr>
  </property>
</Properties>
</file>